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Загальна інформація" sheetId="1" r:id="rId1"/>
    <sheet name="1.Зведений звіт " sheetId="2" r:id="rId2"/>
    <sheet name="2.Детальний  звіт " sheetId="3" r:id="rId3"/>
  </sheets>
  <definedNames>
    <definedName name="_xlnm.Print_Titles" localSheetId="2">'2.Детальний  звіт '!$3:$6</definedName>
    <definedName name="_xlnm.Print_Area" localSheetId="1">'1.Зведений звіт '!$A$1:$I$23</definedName>
    <definedName name="_xlnm.Print_Area" localSheetId="0">'Загальна інформація'!$A$1:$G$46</definedName>
  </definedNames>
  <calcPr fullCalcOnLoad="1"/>
</workbook>
</file>

<file path=xl/sharedStrings.xml><?xml version="1.0" encoding="utf-8"?>
<sst xmlns="http://schemas.openxmlformats.org/spreadsheetml/2006/main" count="348" uniqueCount="289">
  <si>
    <t xml:space="preserve">  М. П. </t>
  </si>
  <si>
    <t>"________" _________________________ 20________ року</t>
  </si>
  <si>
    <t>Усього по розділу VІІ</t>
  </si>
  <si>
    <t>од.</t>
  </si>
  <si>
    <t>Обладнання, що не вимагає монтажу</t>
  </si>
  <si>
    <t>VІІ.2.</t>
  </si>
  <si>
    <t>Інше</t>
  </si>
  <si>
    <t>VІІ</t>
  </si>
  <si>
    <t>Усього по розділу VІ</t>
  </si>
  <si>
    <t>VІ.1</t>
  </si>
  <si>
    <t>Модернізація та закупівля колісної техніки</t>
  </si>
  <si>
    <t>VІ</t>
  </si>
  <si>
    <t>Усього по розділу V</t>
  </si>
  <si>
    <t>шт</t>
  </si>
  <si>
    <t>телефон тип 2</t>
  </si>
  <si>
    <t>V.1.1</t>
  </si>
  <si>
    <t>Системи зв'язку та телекомунікації, у т.ч.:</t>
  </si>
  <si>
    <t>V.1.</t>
  </si>
  <si>
    <t>Впровадження та розвиток систем зв'язку</t>
  </si>
  <si>
    <t>V</t>
  </si>
  <si>
    <t>Усього по розділу IV</t>
  </si>
  <si>
    <t>Microsoft Enterprise Agreement</t>
  </si>
  <si>
    <t>IV.2.1</t>
  </si>
  <si>
    <t>Закупівля програмного забезпечення, у т.ч.:</t>
  </si>
  <si>
    <t>ІV.2</t>
  </si>
  <si>
    <t>шт.</t>
  </si>
  <si>
    <t>IV.1.2.1</t>
  </si>
  <si>
    <t>Інші засоби комп'ютеризації</t>
  </si>
  <si>
    <t>IV.1.4</t>
  </si>
  <si>
    <t>IV.1.1.1</t>
  </si>
  <si>
    <t>Закупівля нових робочих станцій:</t>
  </si>
  <si>
    <t>IV.1.1</t>
  </si>
  <si>
    <t>Модернізація існуючих та закупівля нових засобів комп'ютеризації, у т.ч.:</t>
  </si>
  <si>
    <t>ІV.1</t>
  </si>
  <si>
    <t>Впровадження та розвиток інформаційних технологій</t>
  </si>
  <si>
    <t>ІV</t>
  </si>
  <si>
    <t>Усього по розділу ІІІ</t>
  </si>
  <si>
    <t>ІІІ.1.1</t>
  </si>
  <si>
    <t>Впровадження та розвиток АСДТК</t>
  </si>
  <si>
    <t xml:space="preserve">ІІІ. </t>
  </si>
  <si>
    <t>Усього по розділу ІІ</t>
  </si>
  <si>
    <t>Інше, у т.ч.:</t>
  </si>
  <si>
    <t>ІІ.2</t>
  </si>
  <si>
    <t>Впровадження  комерційного обліку 
  електроенергії</t>
  </si>
  <si>
    <t>IІ.1.1</t>
  </si>
  <si>
    <t>Покращення обліку електроенергії, у т.ч.:</t>
  </si>
  <si>
    <t>ІІ.1</t>
  </si>
  <si>
    <t>Заходи зі зниження нетехнічних витрат електричної енергії</t>
  </si>
  <si>
    <t>ІІ</t>
  </si>
  <si>
    <t>Усього по розділу І</t>
  </si>
  <si>
    <t>Проектні роботи</t>
  </si>
  <si>
    <t>І .2.2</t>
  </si>
  <si>
    <t xml:space="preserve">Інше </t>
  </si>
  <si>
    <t>І .2</t>
  </si>
  <si>
    <t>І.1.1</t>
  </si>
  <si>
    <t>Розвиток, модернізація та будівництво електричних мереж, у т.ч:</t>
  </si>
  <si>
    <t>І.1</t>
  </si>
  <si>
    <t>Будівництво, модернізація та реконструкція електричних мереж та обладнання</t>
  </si>
  <si>
    <t>І</t>
  </si>
  <si>
    <t>вартість, тис.грн</t>
  </si>
  <si>
    <t>кількість</t>
  </si>
  <si>
    <t>пост</t>
  </si>
  <si>
    <t>пер</t>
  </si>
  <si>
    <t>всього</t>
  </si>
  <si>
    <t>пост**</t>
  </si>
  <si>
    <t>пер*</t>
  </si>
  <si>
    <t>вартість одиниці продукції</t>
  </si>
  <si>
    <t>вартість одиниці продукції, тис.грн без ПДВ</t>
  </si>
  <si>
    <t>джерело фінансування</t>
  </si>
  <si>
    <t xml:space="preserve">освоєно </t>
  </si>
  <si>
    <t>профінансовано</t>
  </si>
  <si>
    <t>Причини невиконання плану</t>
  </si>
  <si>
    <t>Виконавець робіт, послуг, продавець товару, визначено на тендері чи без</t>
  </si>
  <si>
    <t>Різниця між фактичною вартістю одиниці продукції та плановою, %</t>
  </si>
  <si>
    <t>Залишилось не профінансовано</t>
  </si>
  <si>
    <t>Реквізити документа, який засвідчує прийняття в експлуатацію закінченого будівництвом об'єкта або очікувана дата прийняття в експлуатацію перехідних об'єктів</t>
  </si>
  <si>
    <r>
      <t xml:space="preserve">Виконано </t>
    </r>
  </si>
  <si>
    <t>Одиниця виміру</t>
  </si>
  <si>
    <t xml:space="preserve">Найменування заходів інвестиційної програми </t>
  </si>
  <si>
    <t>№ з/п</t>
  </si>
  <si>
    <t xml:space="preserve">2. Детальний звіт щодо виконання інвестиційної програми ПрАТ "ПЕЕМ  "Центральна енергетична компанія" </t>
  </si>
  <si>
    <t>1. Звіт щодо виконання інвестиційної програми ПрАТ "ПЕЕМ  "Центральна енергетична компанія"</t>
  </si>
  <si>
    <t>Цільові програми</t>
  </si>
  <si>
    <t>Відсоток фінансування</t>
  </si>
  <si>
    <t>Залишилось не профінансовано, тис.грн (без ПДВ)</t>
  </si>
  <si>
    <t>Профінансовано</t>
  </si>
  <si>
    <t xml:space="preserve">Освоєно </t>
  </si>
  <si>
    <t>Впровадження та розвиток автоматизованих систем диспетчерсько-технологічного керування (АСДТК)</t>
  </si>
  <si>
    <t>Усього</t>
  </si>
  <si>
    <t>(підпис)</t>
  </si>
  <si>
    <t xml:space="preserve">    "________" _____________________ 20________ року</t>
  </si>
  <si>
    <t>М. П.</t>
  </si>
  <si>
    <t>Технічне переоснащення</t>
  </si>
  <si>
    <t>І .2.1.1</t>
  </si>
  <si>
    <t>І .2.1.2</t>
  </si>
  <si>
    <t>І .2.1.3</t>
  </si>
  <si>
    <t>ІІ.2.1.1</t>
  </si>
  <si>
    <t>IІ.2.1</t>
  </si>
  <si>
    <t>Модернізація АСКОЕ</t>
  </si>
  <si>
    <t>VІІ.1.</t>
  </si>
  <si>
    <t>Реконструкція виробничих баз</t>
  </si>
  <si>
    <t>Впровадження комплексy АСДTK (на ОДГ, ЦРП-3)</t>
  </si>
  <si>
    <t>IV.1.2</t>
  </si>
  <si>
    <t>Закупівля нового мережного обладнання</t>
  </si>
  <si>
    <t>IV.1.4.1</t>
  </si>
  <si>
    <t xml:space="preserve">МФУ  А4 </t>
  </si>
  <si>
    <r>
      <t xml:space="preserve">Виконано на звітний період </t>
    </r>
    <r>
      <rPr>
        <sz val="11"/>
        <rFont val="Times New Roman"/>
        <family val="1"/>
      </rPr>
      <t>(з наростаючим підсумком), тис.грн (без ПДВ)</t>
    </r>
  </si>
  <si>
    <r>
      <t xml:space="preserve">Заплановано на звітний період  </t>
    </r>
    <r>
      <rPr>
        <sz val="11"/>
        <rFont val="Times New Roman"/>
        <family val="1"/>
      </rPr>
      <t xml:space="preserve"> (з наростаючим підсумком), тис.грн  (без ПДВ)</t>
    </r>
  </si>
  <si>
    <r>
      <t xml:space="preserve">Заплановано на прогнозний період 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, тис.грн (без ПДВ)</t>
    </r>
  </si>
  <si>
    <r>
      <t xml:space="preserve">Заплановано на звітний період ( з наростаючим підсумком) </t>
    </r>
  </si>
  <si>
    <t>ЗАТВЕРДЖУЮ:</t>
  </si>
  <si>
    <t>Звіт щодо виконання інвестиційної програми</t>
  </si>
  <si>
    <t>Найменування ліцензіата</t>
  </si>
  <si>
    <t>ПрАТ "ПЕЕМ "Центральна енергетична компанія"</t>
  </si>
  <si>
    <t>Звітний період</t>
  </si>
  <si>
    <t>з</t>
  </si>
  <si>
    <t>до</t>
  </si>
  <si>
    <t>Прогнозний період</t>
  </si>
  <si>
    <t>Погоджено:</t>
  </si>
  <si>
    <t>Начальник економічного відділу</t>
  </si>
  <si>
    <t>М.М. Рева</t>
  </si>
  <si>
    <t>Виконавець</t>
  </si>
  <si>
    <t>Н.М. Лоян</t>
  </si>
  <si>
    <t>І.1.1.1</t>
  </si>
  <si>
    <t>Технічне переоснащення підстанції ПС "№5" м. Кривий Ріг</t>
  </si>
  <si>
    <t>І.1.1.2</t>
  </si>
  <si>
    <t>Технічне переоснащення підстанцій ТП 6(10)/0,4 кВ в т.ч</t>
  </si>
  <si>
    <t>І.1.1.2.1</t>
  </si>
  <si>
    <t>ЗТП-390 КрРЕМ</t>
  </si>
  <si>
    <t>І.1.1.2.2</t>
  </si>
  <si>
    <t>І.1.1.2.3</t>
  </si>
  <si>
    <t>І.1.1.2.4</t>
  </si>
  <si>
    <t>І.1.1.2.5</t>
  </si>
  <si>
    <t>І.1.1.2.6</t>
  </si>
  <si>
    <t>І.1.1.2.7</t>
  </si>
  <si>
    <t>ЗТП-169 АпРЕМ</t>
  </si>
  <si>
    <t>І.1.1.2.8</t>
  </si>
  <si>
    <t>ЗТП-71 АпРЕМ</t>
  </si>
  <si>
    <t>І.1.1.2.9</t>
  </si>
  <si>
    <t>ЗТП-442 АпРЕМ</t>
  </si>
  <si>
    <t>І.1.1.2.10</t>
  </si>
  <si>
    <t>ЗТП-441 АпРЕМ</t>
  </si>
  <si>
    <t>І.1.1.2.11</t>
  </si>
  <si>
    <t>ЗТП-138 АпРЕМ</t>
  </si>
  <si>
    <t>І.1.1.2.12</t>
  </si>
  <si>
    <t>ЗТП-617 АпРЕМ</t>
  </si>
  <si>
    <t>І.1.1.2.13</t>
  </si>
  <si>
    <t>ЗТП-556 АпРЕМ</t>
  </si>
  <si>
    <t>І.1.1.2.14</t>
  </si>
  <si>
    <t>ЗТП-380 АпРЕМ</t>
  </si>
  <si>
    <t>І.1.1.2.15</t>
  </si>
  <si>
    <t>ЗТП-198 АпРЕМ</t>
  </si>
  <si>
    <t>І.1.1.2.16</t>
  </si>
  <si>
    <t>ЗТП-603 АпРЕМ</t>
  </si>
  <si>
    <t>І.1.1.2.17</t>
  </si>
  <si>
    <t>ЗТП-596 АпРЕМ</t>
  </si>
  <si>
    <t>І.1.1.2.18</t>
  </si>
  <si>
    <t>ЗТП-556 КрРЕМ</t>
  </si>
  <si>
    <t>І.1.1.2.19</t>
  </si>
  <si>
    <t>ЗТП-680 КрРЕМ</t>
  </si>
  <si>
    <t>І.1.1.2.20</t>
  </si>
  <si>
    <t>ЗТП-165 КрРЕМ</t>
  </si>
  <si>
    <t>І.1.1.2.21</t>
  </si>
  <si>
    <t>ЗТП-269 КрРЕМ</t>
  </si>
  <si>
    <t>І.1.1.2.22</t>
  </si>
  <si>
    <t>ЗТП-692 КрРЕМ</t>
  </si>
  <si>
    <t>І.1.1.2.23</t>
  </si>
  <si>
    <t>ЗТП-673 КрРЕМ</t>
  </si>
  <si>
    <t>І.1.1.2.24</t>
  </si>
  <si>
    <t>ЗТП-295 КрРЕМ</t>
  </si>
  <si>
    <t>І.1.1.2.25</t>
  </si>
  <si>
    <t>ЗТП-3 КрРЕМ</t>
  </si>
  <si>
    <t>І.1.1.2.26</t>
  </si>
  <si>
    <t>ЗТП-381 КрРЕМ</t>
  </si>
  <si>
    <t>Розробка ТЕО "Реконструкція електричних мереж ПрАТ "ПЕЕМ "ЦЕК" з реконфігурацією мережі зі зміною класу напруги 6 кВ на 20 кВ в м. Вільногірськ</t>
  </si>
  <si>
    <t>Розробка ТЕО "Реконструкція підстанції "Пролісок" з реконфігурацією мережі зі зміною класу напруги 6/10 кВ на 20 кВ"</t>
  </si>
  <si>
    <t>Актуалізація схеми перспективного розвитку електричних мереж ПрАТ "ПЕЕМ "ЦЕК" з техніко-економічною оцінкою реконфігурації окремих енерговузлів на напругу 20 кВ на період 2017-2021роки з перспективою до 2027 р.</t>
  </si>
  <si>
    <t>IІ.1.1.1</t>
  </si>
  <si>
    <t>Улаштування вводів в будинки з застосуванням СІП, у т.ч.:</t>
  </si>
  <si>
    <t>IІ.1.1.1.1</t>
  </si>
  <si>
    <t>Однофазні (без лічильника)</t>
  </si>
  <si>
    <t>Створення АСКОЕ побутових споживачів</t>
  </si>
  <si>
    <t>мережа</t>
  </si>
  <si>
    <t>ІІ.2.1.1.1</t>
  </si>
  <si>
    <t>Контролер збору КС-02-08</t>
  </si>
  <si>
    <t>ІІ.2.1.1.2</t>
  </si>
  <si>
    <t>Шафа для КДЕ (1 секц.)</t>
  </si>
  <si>
    <t>ІІ.2.1.1.3</t>
  </si>
  <si>
    <t>Комутаційний контролер типу КК 01-10 або аналог</t>
  </si>
  <si>
    <t>ІІ.2.1.1.4</t>
  </si>
  <si>
    <t>Шафа АСКОЕ (2-х секційна)</t>
  </si>
  <si>
    <t>ІІ.2.1.1.5</t>
  </si>
  <si>
    <t>Автомат 2-полюсний</t>
  </si>
  <si>
    <t>ІІ.2.1.1.6</t>
  </si>
  <si>
    <t>Лічильник однофазний типу НІК2104 або аналог</t>
  </si>
  <si>
    <t>Розширення системи АСКОЕ</t>
  </si>
  <si>
    <t>Модем iRZ ATM2-485 (Компл ант, шнур пит)</t>
  </si>
  <si>
    <t>Цифровий комутирующий таймер</t>
  </si>
  <si>
    <t>Блок живлення  DR-15-12</t>
  </si>
  <si>
    <t>Ноутбук</t>
  </si>
  <si>
    <t>IV.1.4.2</t>
  </si>
  <si>
    <t>ДБЖ тип 1</t>
  </si>
  <si>
    <t>Renault LODGY</t>
  </si>
  <si>
    <t>VІ.2</t>
  </si>
  <si>
    <t>Renault  DOKKЕR</t>
  </si>
  <si>
    <t>VІ.3</t>
  </si>
  <si>
    <t xml:space="preserve">Renault LOGAN </t>
  </si>
  <si>
    <t>VІ.4</t>
  </si>
  <si>
    <t>Модернізація колісної техніки</t>
  </si>
  <si>
    <t>Зразковий лічильник ZERA MT-10</t>
  </si>
  <si>
    <t>Компресор поршневий з ременевим приводом типу FINI 114-270 F 5.5 (380 V)</t>
  </si>
  <si>
    <t>Комірка кулонометрична рідинна з фільтром до приладу Фішера «Експерт-007 М»</t>
  </si>
  <si>
    <t>Генератор зварювальний типу AGT WAGT 220 DC KSB або аналог</t>
  </si>
  <si>
    <t>VІІ.2.1</t>
  </si>
  <si>
    <t>VІІ.2.2</t>
  </si>
  <si>
    <t>VІІ.2.3</t>
  </si>
  <si>
    <t>VІІ.2.4</t>
  </si>
  <si>
    <t>IІ.2.1.2</t>
  </si>
  <si>
    <t>IІ.2.1.2.1</t>
  </si>
  <si>
    <t>IІ.2.1.2.2</t>
  </si>
  <si>
    <t>IІ.2.1.2.3</t>
  </si>
  <si>
    <t>ЗТП-298 ЖвРЕМ</t>
  </si>
  <si>
    <t>ЗТП-421 ЖвРЕМ</t>
  </si>
  <si>
    <t>ЗТП-512 ЖвРЕМ</t>
  </si>
  <si>
    <t>ЗТП-520 ЖвРЕМ</t>
  </si>
  <si>
    <t>ЗТП-621 ЖвРЕМ</t>
  </si>
  <si>
    <t>Заплановано на прогнозний період  рік</t>
  </si>
  <si>
    <t xml:space="preserve">ТОВ "Альфа-генерація";  UA-2017-02-21-001841-c </t>
  </si>
  <si>
    <t xml:space="preserve">ТОВ "Форател" </t>
  </si>
  <si>
    <t xml:space="preserve"> ТОВ "Інфо-Прайм" </t>
  </si>
  <si>
    <t>ТОВ "Інфо-Прайм"</t>
  </si>
  <si>
    <t>Головний бухгалтер</t>
  </si>
  <si>
    <t>Н.О. Марчук</t>
  </si>
  <si>
    <t xml:space="preserve">№ 46 від 31.03.2017 </t>
  </si>
  <si>
    <t>№ 82 від 31.05.2017</t>
  </si>
  <si>
    <t>№ 81 від 31.05.2017</t>
  </si>
  <si>
    <t>№ 83 від 31.05.2017</t>
  </si>
  <si>
    <t>№ 44 від 31.03.2017</t>
  </si>
  <si>
    <t>№ 45 від 31.03.2017</t>
  </si>
  <si>
    <t>№ 43 від 31.03.2017</t>
  </si>
  <si>
    <t>ПАТ " Проектно-Технологічний Інститут "Київоргбуд";  UA-2017-04-27-000849-b</t>
  </si>
  <si>
    <t>ТОВ "Енерго Контроль"; UA-2017-03-27-001709-b</t>
  </si>
  <si>
    <t>ТОВ "Інвестиційна Рада" UA-2017-02-20-000524-b</t>
  </si>
  <si>
    <t>ТОВ "Сінгл - Мотор"; UA-2017-03-30-000539-c</t>
  </si>
  <si>
    <t>ТОВ "Комфорт Газ"; UA-2017-04-27-000083-c</t>
  </si>
  <si>
    <t>ТОВ "Інвестиційна Рада"; UA-2017-02-20-000597-a</t>
  </si>
  <si>
    <t>ТОВ "Інвестиційна Рада"; UA-2017-02-20-000609-a</t>
  </si>
  <si>
    <t>ТОВ "Форател"; UA-2017-03-17-000229-c</t>
  </si>
  <si>
    <t xml:space="preserve">№№366-373 від  01.06.2017 </t>
  </si>
  <si>
    <t>№ 147 від 30.06.2017</t>
  </si>
  <si>
    <t>№ 148 від 30.06.2017</t>
  </si>
  <si>
    <t>№169  від 30.06.2017</t>
  </si>
  <si>
    <t>№165  від 30.06.2017</t>
  </si>
  <si>
    <t>№171  від 30.06.2017</t>
  </si>
  <si>
    <t>№173  від 30.06.2017</t>
  </si>
  <si>
    <t>№166  від 30.06.2017</t>
  </si>
  <si>
    <t>№167  від 30.06.2017</t>
  </si>
  <si>
    <t>№170  від 30.06.2017</t>
  </si>
  <si>
    <t>№172 від 30.06.2017</t>
  </si>
  <si>
    <t>№164  від 30.06.2017</t>
  </si>
  <si>
    <t>№168  від 30.06.2017</t>
  </si>
  <si>
    <t>НМА №1-3 від  31.03.2017, НМА №4-5 від 31.05.2017</t>
  </si>
  <si>
    <t>№ 208 від 31.07.2017</t>
  </si>
  <si>
    <t>№ 210 від 31.07.2017</t>
  </si>
  <si>
    <t>№ 212 від 31.07.2017</t>
  </si>
  <si>
    <t>№ 209 від 31.07.2017</t>
  </si>
  <si>
    <t>№ 211 від 31.07.2017</t>
  </si>
  <si>
    <t>№ 204 від 31.07.2017</t>
  </si>
  <si>
    <t>№ 207 від 31.07.2017</t>
  </si>
  <si>
    <t>№ 206 від 31.07.2017</t>
  </si>
  <si>
    <t>№ 205 від 31.07.2017</t>
  </si>
  <si>
    <t>№ 281 від 31.08.2017</t>
  </si>
  <si>
    <t>№ 280 від 31.08.2017</t>
  </si>
  <si>
    <t>ПАТ " Проектно-Технологічний Інститут "Київоргбуд";UA-2017-08-02-000529-c</t>
  </si>
  <si>
    <t>№№ 196-200; 213-226 від 31.07.2017</t>
  </si>
  <si>
    <t>Введення в експлуатацію одночасно з об'єктом, під який розроблявся проект</t>
  </si>
  <si>
    <t>ТОВ "Інвестиційна рада"; UA-2017-07-07-000279-a</t>
  </si>
  <si>
    <t>№ 285 від 31.08.2017</t>
  </si>
  <si>
    <t>№ 282 від 31.08.2017</t>
  </si>
  <si>
    <t>№ 284 від 31.08.2017</t>
  </si>
  <si>
    <t>ТОВ "Інвестиційна Рада"  UA-2017-09-28-001578-c</t>
  </si>
  <si>
    <t>Усього по програмі 2017 року</t>
  </si>
  <si>
    <t>№№ 299-310; 316-322; 327-330; 338-345; 348-351; 356-366; 370-377 від 30.09.2017</t>
  </si>
  <si>
    <t>№ 122-146 від 30.06.2017; №277-279 ; №285-292 від 31.08.2017; №311-315 від 30.09.2017</t>
  </si>
  <si>
    <t>В.о. Генерального директора -</t>
  </si>
  <si>
    <t>Голови Правління</t>
  </si>
  <si>
    <t>________________ Ф.С. Іващук</t>
  </si>
  <si>
    <t>В.о. Генерального  директора - Голови Правління</t>
  </si>
  <si>
    <t>ТОВ " Інвестиційна компанія"Енергетичні ресурси" UA-2017-03-29-000505-a; UA-2017-05-03-000389-c; UA-2017-05-03-000389-c.2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</si>
</sst>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р_._-;\-* #,##0.00\ _р_._-;_-* &quot;-&quot;??\ _р_._-;_-@_-"/>
    <numFmt numFmtId="166" formatCode="#,##0.00000"/>
    <numFmt numFmtId="167" formatCode="_-* #,##0.00\ _г_р_н_._-;\-* #,##0.00\ _г_р_н_._-;_-* &quot;-&quot;??\ _г_р_н_._-;_-@_-"/>
    <numFmt numFmtId="168" formatCode="#,##0.000"/>
    <numFmt numFmtId="169" formatCode="0.000"/>
    <numFmt numFmtId="170" formatCode="\ #,##0.00&quot;         &quot;;\-#,##0.00&quot;         &quot;;&quot; -&quot;#&quot;         &quot;;@\ "/>
    <numFmt numFmtId="171" formatCode="#,##0.000_ ;[Red]\-#,##0.000\ "/>
    <numFmt numFmtId="172" formatCode="#,##0_ ;[Red]\-#,##0\ "/>
    <numFmt numFmtId="173" formatCode="#,##0.00_ ;[Red]\-#,##0.00\ "/>
    <numFmt numFmtId="174" formatCode="#,##0.0_ ;[Red]\-#,##0.0\ "/>
    <numFmt numFmtId="175" formatCode="0.0"/>
    <numFmt numFmtId="176" formatCode="#,##0.0"/>
    <numFmt numFmtId="177" formatCode="#,##0.0000"/>
    <numFmt numFmtId="178" formatCode="_(* #,##0.00_);_(* \(#,##0.0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i/>
      <sz val="12"/>
      <name val="Times New Roman"/>
      <family val="1"/>
    </font>
    <font>
      <b/>
      <sz val="12"/>
      <color indexed="58"/>
      <name val="Times New Roman"/>
      <family val="1"/>
    </font>
    <font>
      <b/>
      <i/>
      <sz val="12"/>
      <name val="Times New Roman"/>
      <family val="1"/>
    </font>
    <font>
      <sz val="10"/>
      <name val="Mang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3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  <font>
      <b/>
      <sz val="12"/>
      <color theme="5" tint="-0.24997000396251678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5" tint="-0.4999699890613556"/>
      <name val="Times New Roman"/>
      <family val="1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i/>
      <sz val="12"/>
      <color theme="5" tint="-0.2499700039625167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0" fontId="12" fillId="0" borderId="0" applyBorder="0" applyAlignment="0" applyProtection="0"/>
    <xf numFmtId="170" fontId="12" fillId="0" borderId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>
      <alignment/>
      <protection/>
    </xf>
    <xf numFmtId="0" fontId="20" fillId="0" borderId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4" fontId="56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3" fillId="0" borderId="0" xfId="42" applyFont="1" applyFill="1" applyAlignment="1">
      <alignment horizontal="center" vertical="center" wrapText="1"/>
      <protection/>
    </xf>
    <xf numFmtId="0" fontId="3" fillId="0" borderId="0" xfId="42" applyFont="1" applyFill="1" applyBorder="1" applyAlignment="1">
      <alignment horizontal="center" vertical="center" wrapText="1"/>
      <protection/>
    </xf>
    <xf numFmtId="164" fontId="3" fillId="0" borderId="0" xfId="114" applyFont="1" applyFill="1" applyBorder="1" applyAlignment="1">
      <alignment horizontal="center" vertical="center" wrapText="1"/>
    </xf>
    <xf numFmtId="0" fontId="3" fillId="0" borderId="0" xfId="34" applyFont="1" applyAlignment="1">
      <alignment horizontal="center" vertical="center" wrapText="1"/>
      <protection/>
    </xf>
    <xf numFmtId="0" fontId="3" fillId="0" borderId="0" xfId="105" applyFont="1" applyAlignment="1" applyProtection="1">
      <alignment horizontal="left"/>
      <protection hidden="1"/>
    </xf>
    <xf numFmtId="0" fontId="3" fillId="0" borderId="0" xfId="105" applyFont="1" applyAlignment="1" applyProtection="1">
      <alignment/>
      <protection hidden="1"/>
    </xf>
    <xf numFmtId="0" fontId="3" fillId="0" borderId="0" xfId="34" applyFont="1" applyAlignment="1" applyProtection="1">
      <alignment horizontal="center" vertical="center"/>
      <protection/>
    </xf>
    <xf numFmtId="0" fontId="3" fillId="0" borderId="0" xfId="34" applyFont="1" applyFill="1" applyAlignment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3" fillId="0" borderId="0" xfId="34" applyFont="1" applyFill="1" applyAlignment="1">
      <alignment horizontal="center" vertical="center" wrapText="1"/>
      <protection/>
    </xf>
    <xf numFmtId="0" fontId="6" fillId="0" borderId="0" xfId="105" applyFont="1" applyFill="1" applyBorder="1" applyAlignment="1" applyProtection="1">
      <alignment horizontal="left"/>
      <protection hidden="1"/>
    </xf>
    <xf numFmtId="4" fontId="3" fillId="0" borderId="0" xfId="42" applyNumberFormat="1" applyFont="1" applyFill="1" applyBorder="1" applyAlignment="1">
      <alignment horizontal="center" vertical="center" wrapText="1"/>
      <protection/>
    </xf>
    <xf numFmtId="165" fontId="3" fillId="0" borderId="0" xfId="34" applyNumberFormat="1" applyFont="1" applyFill="1" applyAlignment="1">
      <alignment horizontal="center" vertical="center" wrapText="1"/>
      <protection/>
    </xf>
    <xf numFmtId="4" fontId="6" fillId="33" borderId="10" xfId="114" applyNumberFormat="1" applyFont="1" applyFill="1" applyBorder="1" applyAlignment="1">
      <alignment horizontal="center" vertical="center"/>
    </xf>
    <xf numFmtId="4" fontId="6" fillId="33" borderId="10" xfId="42" applyNumberFormat="1" applyFont="1" applyFill="1" applyBorder="1" applyAlignment="1">
      <alignment horizontal="center" vertical="center"/>
      <protection/>
    </xf>
    <xf numFmtId="4" fontId="6" fillId="33" borderId="10" xfId="42" applyNumberFormat="1" applyFont="1" applyFill="1" applyBorder="1" applyAlignment="1">
      <alignment vertical="center"/>
      <protection/>
    </xf>
    <xf numFmtId="0" fontId="6" fillId="33" borderId="10" xfId="42" applyFont="1" applyFill="1" applyBorder="1" applyAlignment="1">
      <alignment vertical="center"/>
      <protection/>
    </xf>
    <xf numFmtId="4" fontId="3" fillId="0" borderId="10" xfId="67" applyNumberFormat="1" applyFont="1" applyFill="1" applyBorder="1" applyAlignment="1" applyProtection="1">
      <alignment horizontal="center" vertical="center"/>
      <protection/>
    </xf>
    <xf numFmtId="10" fontId="3" fillId="0" borderId="10" xfId="67" applyNumberFormat="1" applyFont="1" applyFill="1" applyBorder="1" applyAlignment="1" applyProtection="1">
      <alignment horizontal="center" vertical="center"/>
      <protection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4" fontId="3" fillId="0" borderId="10" xfId="114" applyNumberFormat="1" applyFont="1" applyFill="1" applyBorder="1" applyAlignment="1">
      <alignment horizontal="center" vertical="center"/>
    </xf>
    <xf numFmtId="4" fontId="3" fillId="0" borderId="10" xfId="86" applyNumberFormat="1" applyFont="1" applyFill="1" applyBorder="1" applyAlignment="1" applyProtection="1">
      <alignment horizontal="center" vertical="center" wrapText="1"/>
      <protection/>
    </xf>
    <xf numFmtId="4" fontId="3" fillId="0" borderId="10" xfId="36" applyNumberFormat="1" applyFont="1" applyFill="1" applyBorder="1" applyAlignment="1">
      <alignment horizontal="center" vertical="center"/>
      <protection/>
    </xf>
    <xf numFmtId="4" fontId="3" fillId="0" borderId="10" xfId="86" applyNumberFormat="1" applyFont="1" applyFill="1" applyBorder="1" applyAlignment="1" applyProtection="1">
      <alignment horizontal="center" vertical="center"/>
      <protection/>
    </xf>
    <xf numFmtId="4" fontId="3" fillId="0" borderId="10" xfId="42" applyNumberFormat="1" applyFont="1" applyFill="1" applyBorder="1" applyAlignment="1">
      <alignment horizontal="center" vertical="center"/>
      <protection/>
    </xf>
    <xf numFmtId="0" fontId="3" fillId="0" borderId="10" xfId="36" applyFont="1" applyFill="1" applyBorder="1" applyAlignment="1">
      <alignment horizontal="center"/>
      <protection/>
    </xf>
    <xf numFmtId="4" fontId="6" fillId="0" borderId="10" xfId="42" applyNumberFormat="1" applyFont="1" applyFill="1" applyBorder="1" applyAlignment="1">
      <alignment horizontal="center" vertical="center"/>
      <protection/>
    </xf>
    <xf numFmtId="0" fontId="3" fillId="0" borderId="10" xfId="36" applyFont="1" applyFill="1" applyBorder="1" applyAlignment="1">
      <alignment horizontal="center" vertical="center"/>
      <protection/>
    </xf>
    <xf numFmtId="4" fontId="6" fillId="34" borderId="10" xfId="42" applyNumberFormat="1" applyFont="1" applyFill="1" applyBorder="1" applyAlignment="1">
      <alignment horizontal="center" vertical="center"/>
      <protection/>
    </xf>
    <xf numFmtId="4" fontId="6" fillId="34" borderId="10" xfId="42" applyNumberFormat="1" applyFont="1" applyFill="1" applyBorder="1" applyAlignment="1">
      <alignment/>
      <protection/>
    </xf>
    <xf numFmtId="0" fontId="6" fillId="34" borderId="10" xfId="42" applyFont="1" applyFill="1" applyBorder="1" applyAlignment="1">
      <alignment/>
      <protection/>
    </xf>
    <xf numFmtId="0" fontId="6" fillId="34" borderId="11" xfId="42" applyFont="1" applyFill="1" applyBorder="1" applyAlignment="1">
      <alignment/>
      <protection/>
    </xf>
    <xf numFmtId="2" fontId="3" fillId="35" borderId="10" xfId="36" applyNumberFormat="1" applyFont="1" applyFill="1" applyBorder="1" applyAlignment="1">
      <alignment horizontal="center"/>
      <protection/>
    </xf>
    <xf numFmtId="4" fontId="3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10" xfId="86" applyNumberFormat="1" applyFont="1" applyFill="1" applyBorder="1" applyAlignment="1" applyProtection="1">
      <alignment horizontal="center" vertical="center" wrapText="1"/>
      <protection/>
    </xf>
    <xf numFmtId="4" fontId="8" fillId="0" borderId="10" xfId="86" applyNumberFormat="1" applyFont="1" applyFill="1" applyBorder="1" applyAlignment="1" applyProtection="1">
      <alignment horizontal="center" vertical="center" wrapText="1"/>
      <protection/>
    </xf>
    <xf numFmtId="4" fontId="9" fillId="0" borderId="10" xfId="86" applyNumberFormat="1" applyFont="1" applyFill="1" applyBorder="1" applyAlignment="1" applyProtection="1">
      <alignment horizontal="center" vertical="center" wrapText="1"/>
      <protection/>
    </xf>
    <xf numFmtId="0" fontId="8" fillId="0" borderId="10" xfId="86" applyNumberFormat="1" applyFont="1" applyFill="1" applyBorder="1" applyAlignment="1" applyProtection="1">
      <alignment horizontal="center" vertical="center" wrapText="1"/>
      <protection/>
    </xf>
    <xf numFmtId="4" fontId="3" fillId="0" borderId="10" xfId="114" applyNumberFormat="1" applyFont="1" applyFill="1" applyBorder="1" applyAlignment="1">
      <alignment horizontal="center" vertical="center" wrapText="1"/>
    </xf>
    <xf numFmtId="0" fontId="3" fillId="0" borderId="10" xfId="86" applyNumberFormat="1" applyFont="1" applyFill="1" applyBorder="1" applyAlignment="1" applyProtection="1">
      <alignment horizontal="center" vertical="center"/>
      <protection/>
    </xf>
    <xf numFmtId="4" fontId="9" fillId="0" borderId="10" xfId="67" applyNumberFormat="1" applyFont="1" applyFill="1" applyBorder="1" applyAlignment="1" applyProtection="1">
      <alignment horizontal="center" vertical="center" wrapText="1"/>
      <protection/>
    </xf>
    <xf numFmtId="4" fontId="6" fillId="36" borderId="10" xfId="86" applyNumberFormat="1" applyFont="1" applyFill="1" applyBorder="1" applyAlignment="1" applyProtection="1">
      <alignment horizontal="center" vertical="center"/>
      <protection/>
    </xf>
    <xf numFmtId="4" fontId="3" fillId="36" borderId="10" xfId="86" applyNumberFormat="1" applyFont="1" applyFill="1" applyBorder="1" applyAlignment="1" applyProtection="1">
      <alignment horizontal="center" vertical="center"/>
      <protection/>
    </xf>
    <xf numFmtId="0" fontId="3" fillId="36" borderId="10" xfId="86" applyNumberFormat="1" applyFont="1" applyFill="1" applyBorder="1" applyAlignment="1" applyProtection="1">
      <alignment horizontal="center" vertical="center"/>
      <protection/>
    </xf>
    <xf numFmtId="0" fontId="6" fillId="36" borderId="10" xfId="68" applyNumberFormat="1" applyFont="1" applyFill="1" applyBorder="1" applyAlignment="1" applyProtection="1">
      <alignment/>
      <protection/>
    </xf>
    <xf numFmtId="2" fontId="10" fillId="0" borderId="10" xfId="42" applyNumberFormat="1" applyFont="1" applyFill="1" applyBorder="1" applyAlignment="1">
      <alignment horizontal="center" vertical="center" wrapText="1"/>
      <protection/>
    </xf>
    <xf numFmtId="4" fontId="63" fillId="0" borderId="10" xfId="36" applyNumberFormat="1" applyFont="1" applyFill="1" applyBorder="1" applyAlignment="1">
      <alignment horizontal="center" vertical="center"/>
      <protection/>
    </xf>
    <xf numFmtId="4" fontId="3" fillId="0" borderId="10" xfId="36" applyNumberFormat="1" applyFont="1" applyFill="1" applyBorder="1" applyAlignment="1">
      <alignment horizontal="center"/>
      <protection/>
    </xf>
    <xf numFmtId="0" fontId="3" fillId="0" borderId="10" xfId="42" applyFont="1" applyFill="1" applyBorder="1" applyAlignment="1">
      <alignment horizontal="center" vertical="center"/>
      <protection/>
    </xf>
    <xf numFmtId="4" fontId="6" fillId="0" borderId="10" xfId="36" applyNumberFormat="1" applyFont="1" applyFill="1" applyBorder="1" applyAlignment="1">
      <alignment horizontal="center" vertical="center"/>
      <protection/>
    </xf>
    <xf numFmtId="4" fontId="6" fillId="0" borderId="10" xfId="36" applyNumberFormat="1" applyFont="1" applyFill="1" applyBorder="1" applyAlignment="1">
      <alignment horizontal="left"/>
      <protection/>
    </xf>
    <xf numFmtId="0" fontId="6" fillId="0" borderId="10" xfId="36" applyFont="1" applyFill="1" applyBorder="1" applyAlignment="1">
      <alignment horizontal="left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166" fontId="3" fillId="0" borderId="10" xfId="42" applyNumberFormat="1" applyFont="1" applyFill="1" applyBorder="1" applyAlignment="1">
      <alignment horizontal="center" vertical="center" wrapText="1"/>
      <protection/>
    </xf>
    <xf numFmtId="2" fontId="3" fillId="35" borderId="10" xfId="36" applyNumberFormat="1" applyFont="1" applyFill="1" applyBorder="1" applyAlignment="1">
      <alignment horizontal="center" vertical="center"/>
      <protection/>
    </xf>
    <xf numFmtId="4" fontId="6" fillId="0" borderId="10" xfId="114" applyNumberFormat="1" applyFont="1" applyFill="1" applyBorder="1" applyAlignment="1">
      <alignment horizontal="center" vertical="center"/>
    </xf>
    <xf numFmtId="4" fontId="11" fillId="0" borderId="10" xfId="36" applyNumberFormat="1" applyFont="1" applyFill="1" applyBorder="1" applyAlignment="1">
      <alignment horizontal="center" vertical="center"/>
      <protection/>
    </xf>
    <xf numFmtId="0" fontId="11" fillId="0" borderId="10" xfId="36" applyFont="1" applyFill="1" applyBorder="1" applyAlignment="1">
      <alignment horizontal="center"/>
      <protection/>
    </xf>
    <xf numFmtId="4" fontId="64" fillId="0" borderId="10" xfId="114" applyNumberFormat="1" applyFont="1" applyFill="1" applyBorder="1" applyAlignment="1">
      <alignment horizontal="center" vertical="center"/>
    </xf>
    <xf numFmtId="2" fontId="10" fillId="0" borderId="10" xfId="42" applyNumberFormat="1" applyFont="1" applyFill="1" applyBorder="1" applyAlignment="1">
      <alignment horizontal="center" vertical="center"/>
      <protection/>
    </xf>
    <xf numFmtId="4" fontId="65" fillId="0" borderId="10" xfId="36" applyNumberFormat="1" applyFont="1" applyFill="1" applyBorder="1" applyAlignment="1">
      <alignment horizontal="center" vertical="center"/>
      <protection/>
    </xf>
    <xf numFmtId="0" fontId="6" fillId="0" borderId="0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center" vertical="center" wrapText="1"/>
      <protection/>
    </xf>
    <xf numFmtId="164" fontId="3" fillId="0" borderId="10" xfId="114" applyFont="1" applyBorder="1" applyAlignment="1">
      <alignment horizontal="center" vertical="center" wrapText="1"/>
    </xf>
    <xf numFmtId="0" fontId="13" fillId="0" borderId="0" xfId="35" applyFont="1" applyProtection="1">
      <alignment/>
      <protection/>
    </xf>
    <xf numFmtId="0" fontId="13" fillId="0" borderId="0" xfId="42" applyFont="1" applyFill="1" applyAlignment="1">
      <alignment horizontal="center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10" xfId="35" applyFont="1" applyBorder="1" applyAlignment="1" applyProtection="1">
      <alignment horizontal="center" vertical="center" wrapText="1"/>
      <protection/>
    </xf>
    <xf numFmtId="0" fontId="13" fillId="0" borderId="12" xfId="35" applyFont="1" applyBorder="1" applyAlignment="1" applyProtection="1">
      <alignment horizontal="center" vertical="center" wrapText="1"/>
      <protection/>
    </xf>
    <xf numFmtId="0" fontId="13" fillId="2" borderId="10" xfId="35" applyFont="1" applyFill="1" applyBorder="1" applyAlignment="1" applyProtection="1">
      <alignment horizontal="center" vertical="top" wrapText="1"/>
      <protection/>
    </xf>
    <xf numFmtId="0" fontId="13" fillId="0" borderId="10" xfId="34" applyFont="1" applyFill="1" applyBorder="1" applyAlignment="1" applyProtection="1">
      <alignment horizontal="center" vertical="center"/>
      <protection/>
    </xf>
    <xf numFmtId="0" fontId="13" fillId="0" borderId="10" xfId="34" applyNumberFormat="1" applyFont="1" applyFill="1" applyBorder="1" applyAlignment="1" applyProtection="1">
      <alignment horizontal="center" vertical="center" wrapText="1"/>
      <protection/>
    </xf>
    <xf numFmtId="4" fontId="13" fillId="0" borderId="10" xfId="35" applyNumberFormat="1" applyFont="1" applyFill="1" applyBorder="1" applyAlignment="1" applyProtection="1">
      <alignment horizontal="center" vertical="center"/>
      <protection/>
    </xf>
    <xf numFmtId="10" fontId="13" fillId="0" borderId="10" xfId="35" applyNumberFormat="1" applyFont="1" applyFill="1" applyBorder="1" applyAlignment="1" applyProtection="1">
      <alignment horizontal="center" vertical="center"/>
      <protection/>
    </xf>
    <xf numFmtId="4" fontId="13" fillId="0" borderId="0" xfId="35" applyNumberFormat="1" applyFont="1" applyFill="1" applyProtection="1">
      <alignment/>
      <protection/>
    </xf>
    <xf numFmtId="4" fontId="15" fillId="2" borderId="10" xfId="35" applyNumberFormat="1" applyFont="1" applyFill="1" applyBorder="1" applyAlignment="1" applyProtection="1">
      <alignment horizontal="center" vertical="center"/>
      <protection/>
    </xf>
    <xf numFmtId="10" fontId="15" fillId="2" borderId="10" xfId="35" applyNumberFormat="1" applyFont="1" applyFill="1" applyBorder="1" applyAlignment="1" applyProtection="1">
      <alignment horizontal="center" vertical="center"/>
      <protection/>
    </xf>
    <xf numFmtId="0" fontId="15" fillId="0" borderId="0" xfId="35" applyFont="1" applyProtection="1">
      <alignment/>
      <protection/>
    </xf>
    <xf numFmtId="4" fontId="13" fillId="0" borderId="0" xfId="35" applyNumberFormat="1" applyFont="1" applyProtection="1">
      <alignment/>
      <protection/>
    </xf>
    <xf numFmtId="10" fontId="15" fillId="0" borderId="0" xfId="35" applyNumberFormat="1" applyFont="1" applyFill="1" applyBorder="1" applyAlignment="1" applyProtection="1">
      <alignment horizontal="center" vertical="center"/>
      <protection/>
    </xf>
    <xf numFmtId="164" fontId="13" fillId="0" borderId="0" xfId="35" applyNumberFormat="1" applyFont="1" applyProtection="1">
      <alignment/>
      <protection/>
    </xf>
    <xf numFmtId="0" fontId="15" fillId="0" borderId="0" xfId="105" applyFont="1" applyFill="1" applyBorder="1" applyAlignment="1" applyProtection="1">
      <alignment horizontal="left"/>
      <protection hidden="1"/>
    </xf>
    <xf numFmtId="0" fontId="13" fillId="0" borderId="0" xfId="34" applyFont="1" applyFill="1">
      <alignment/>
      <protection/>
    </xf>
    <xf numFmtId="0" fontId="13" fillId="0" borderId="0" xfId="34" applyFont="1" applyFill="1" applyAlignment="1">
      <alignment horizontal="center"/>
      <protection/>
    </xf>
    <xf numFmtId="0" fontId="13" fillId="0" borderId="0" xfId="34" applyFont="1" applyFill="1" applyAlignment="1">
      <alignment horizontal="right"/>
      <protection/>
    </xf>
    <xf numFmtId="0" fontId="13" fillId="0" borderId="0" xfId="35" applyFont="1" applyFill="1" applyProtection="1">
      <alignment/>
      <protection/>
    </xf>
    <xf numFmtId="0" fontId="13" fillId="0" borderId="0" xfId="105" applyFont="1" applyFill="1" applyProtection="1">
      <alignment/>
      <protection hidden="1"/>
    </xf>
    <xf numFmtId="0" fontId="13" fillId="0" borderId="0" xfId="105" applyFont="1" applyFill="1" applyAlignment="1" applyProtection="1">
      <alignment/>
      <protection hidden="1"/>
    </xf>
    <xf numFmtId="0" fontId="13" fillId="0" borderId="0" xfId="105" applyFont="1" applyFill="1" applyAlignment="1" applyProtection="1">
      <alignment horizontal="center"/>
      <protection hidden="1"/>
    </xf>
    <xf numFmtId="0" fontId="13" fillId="0" borderId="0" xfId="105" applyFont="1" applyFill="1" applyAlignment="1" applyProtection="1">
      <alignment horizontal="left"/>
      <protection hidden="1"/>
    </xf>
    <xf numFmtId="0" fontId="13" fillId="0" borderId="0" xfId="105" applyFont="1" applyFill="1" applyAlignment="1" applyProtection="1">
      <alignment horizontal="left" indent="3"/>
      <protection hidden="1"/>
    </xf>
    <xf numFmtId="0" fontId="8" fillId="0" borderId="10" xfId="36" applyFont="1" applyFill="1" applyBorder="1" applyAlignment="1">
      <alignment horizontal="center" vertical="center" wrapText="1"/>
      <protection/>
    </xf>
    <xf numFmtId="0" fontId="6" fillId="0" borderId="10" xfId="36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87" applyNumberFormat="1" applyFont="1" applyFill="1" applyBorder="1" applyAlignment="1" applyProtection="1">
      <alignment/>
      <protection/>
    </xf>
    <xf numFmtId="0" fontId="7" fillId="0" borderId="10" xfId="42" applyFont="1" applyFill="1" applyBorder="1" applyAlignment="1">
      <alignment horizontal="center" wrapText="1"/>
      <protection/>
    </xf>
    <xf numFmtId="171" fontId="3" fillId="0" borderId="10" xfId="36" applyNumberFormat="1" applyFont="1" applyFill="1" applyBorder="1" applyAlignment="1">
      <alignment horizontal="center" vertical="center"/>
      <protection/>
    </xf>
    <xf numFmtId="2" fontId="8" fillId="0" borderId="10" xfId="42" applyNumberFormat="1" applyFont="1" applyFill="1" applyBorder="1" applyAlignment="1">
      <alignment horizontal="center" wrapText="1"/>
      <protection/>
    </xf>
    <xf numFmtId="0" fontId="3" fillId="37" borderId="10" xfId="42" applyFont="1" applyFill="1" applyBorder="1" applyAlignment="1">
      <alignment horizontal="left" vertical="center" wrapText="1"/>
      <protection/>
    </xf>
    <xf numFmtId="173" fontId="3" fillId="0" borderId="10" xfId="36" applyNumberFormat="1" applyFont="1" applyFill="1" applyBorder="1" applyAlignment="1">
      <alignment horizontal="center" vertical="center"/>
      <protection/>
    </xf>
    <xf numFmtId="174" fontId="66" fillId="0" borderId="10" xfId="36" applyNumberFormat="1" applyFont="1" applyFill="1" applyBorder="1" applyAlignment="1">
      <alignment horizontal="center" vertical="center"/>
      <protection/>
    </xf>
    <xf numFmtId="0" fontId="3" fillId="0" borderId="10" xfId="36" applyFont="1" applyFill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8" fillId="0" borderId="10" xfId="86" applyNumberFormat="1" applyFont="1" applyFill="1" applyBorder="1" applyAlignment="1" applyProtection="1">
      <alignment horizontal="center" vertical="center"/>
      <protection/>
    </xf>
    <xf numFmtId="4" fontId="3" fillId="35" borderId="10" xfId="36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4" fontId="8" fillId="0" borderId="10" xfId="42" applyNumberFormat="1" applyFont="1" applyFill="1" applyBorder="1" applyAlignment="1">
      <alignment horizontal="center" wrapText="1"/>
      <protection/>
    </xf>
    <xf numFmtId="3" fontId="3" fillId="0" borderId="10" xfId="36" applyNumberFormat="1" applyFont="1" applyFill="1" applyBorder="1" applyAlignment="1">
      <alignment horizontal="center" vertical="center"/>
      <protection/>
    </xf>
    <xf numFmtId="4" fontId="10" fillId="0" borderId="10" xfId="42" applyNumberFormat="1" applyFont="1" applyFill="1" applyBorder="1" applyAlignment="1">
      <alignment horizontal="center" vertical="center"/>
      <protection/>
    </xf>
    <xf numFmtId="4" fontId="11" fillId="0" borderId="10" xfId="114" applyNumberFormat="1" applyFont="1" applyFill="1" applyBorder="1" applyAlignment="1">
      <alignment horizontal="center" vertical="center"/>
    </xf>
    <xf numFmtId="0" fontId="67" fillId="0" borderId="10" xfId="42" applyFont="1" applyFill="1" applyBorder="1" applyAlignment="1">
      <alignment horizontal="center" vertical="center" wrapText="1"/>
      <protection/>
    </xf>
    <xf numFmtId="0" fontId="67" fillId="0" borderId="10" xfId="36" applyFont="1" applyFill="1" applyBorder="1" applyAlignment="1">
      <alignment horizontal="left"/>
      <protection/>
    </xf>
    <xf numFmtId="4" fontId="67" fillId="0" borderId="10" xfId="36" applyNumberFormat="1" applyFont="1" applyFill="1" applyBorder="1" applyAlignment="1">
      <alignment horizontal="left"/>
      <protection/>
    </xf>
    <xf numFmtId="4" fontId="67" fillId="0" borderId="10" xfId="36" applyNumberFormat="1" applyFont="1" applyFill="1" applyBorder="1" applyAlignment="1">
      <alignment horizontal="center" vertical="center"/>
      <protection/>
    </xf>
    <xf numFmtId="4" fontId="67" fillId="0" borderId="10" xfId="114" applyNumberFormat="1" applyFont="1" applyFill="1" applyBorder="1" applyAlignment="1">
      <alignment horizontal="center" vertical="center"/>
    </xf>
    <xf numFmtId="0" fontId="3" fillId="0" borderId="0" xfId="34" applyFont="1" applyAlignment="1">
      <alignment horizontal="left" indent="1"/>
      <protection/>
    </xf>
    <xf numFmtId="0" fontId="18" fillId="0" borderId="0" xfId="34" applyFont="1" applyProtection="1">
      <alignment/>
      <protection/>
    </xf>
    <xf numFmtId="0" fontId="3" fillId="0" borderId="0" xfId="34" applyFont="1" applyAlignment="1">
      <alignment/>
      <protection/>
    </xf>
    <xf numFmtId="0" fontId="3" fillId="0" borderId="0" xfId="34" applyFont="1" applyFill="1" applyAlignment="1">
      <alignment/>
      <protection/>
    </xf>
    <xf numFmtId="0" fontId="6" fillId="0" borderId="0" xfId="35" applyFont="1" applyFill="1">
      <alignment/>
      <protection/>
    </xf>
    <xf numFmtId="0" fontId="3" fillId="0" borderId="0" xfId="35" applyFont="1" applyFill="1">
      <alignment/>
      <protection/>
    </xf>
    <xf numFmtId="0" fontId="3" fillId="0" borderId="0" xfId="34" applyFont="1" applyFill="1" applyAlignment="1">
      <alignment horizontal="left" indent="1"/>
      <protection/>
    </xf>
    <xf numFmtId="0" fontId="18" fillId="0" borderId="0" xfId="34" applyFont="1">
      <alignment/>
      <protection/>
    </xf>
    <xf numFmtId="0" fontId="6" fillId="0" borderId="10" xfId="34" applyFont="1" applyFill="1" applyBorder="1" applyAlignment="1" applyProtection="1">
      <alignment horizontal="left" vertical="center" indent="1"/>
      <protection/>
    </xf>
    <xf numFmtId="0" fontId="3" fillId="0" borderId="10" xfId="34" applyFont="1" applyFill="1" applyBorder="1" applyAlignment="1" applyProtection="1">
      <alignment horizontal="left" vertical="center" indent="1"/>
      <protection/>
    </xf>
    <xf numFmtId="0" fontId="3" fillId="0" borderId="10" xfId="34" applyFont="1" applyFill="1" applyBorder="1" applyAlignment="1" applyProtection="1">
      <alignment horizontal="center" vertical="center"/>
      <protection/>
    </xf>
    <xf numFmtId="14" fontId="3" fillId="0" borderId="10" xfId="34" applyNumberFormat="1" applyFont="1" applyFill="1" applyBorder="1" applyAlignment="1" applyProtection="1">
      <alignment horizontal="center" vertical="center"/>
      <protection locked="0"/>
    </xf>
    <xf numFmtId="0" fontId="3" fillId="0" borderId="10" xfId="34" applyFont="1" applyFill="1" applyBorder="1" applyAlignment="1">
      <alignment horizontal="left" vertical="center" indent="1"/>
      <protection/>
    </xf>
    <xf numFmtId="0" fontId="6" fillId="0" borderId="0" xfId="35" applyFont="1">
      <alignment/>
      <protection/>
    </xf>
    <xf numFmtId="0" fontId="15" fillId="0" borderId="0" xfId="35" applyFont="1">
      <alignment/>
      <protection/>
    </xf>
    <xf numFmtId="0" fontId="3" fillId="0" borderId="0" xfId="34" applyFont="1">
      <alignment/>
      <protection/>
    </xf>
    <xf numFmtId="0" fontId="3" fillId="0" borderId="0" xfId="35" applyFont="1">
      <alignment/>
      <protection/>
    </xf>
    <xf numFmtId="4" fontId="68" fillId="0" borderId="10" xfId="42" applyNumberFormat="1" applyFont="1" applyFill="1" applyBorder="1" applyAlignment="1">
      <alignment vertical="center" wrapText="1"/>
      <protection/>
    </xf>
    <xf numFmtId="4" fontId="3" fillId="0" borderId="0" xfId="42" applyNumberFormat="1" applyFont="1" applyFill="1" applyAlignment="1">
      <alignment horizontal="center" vertical="center" wrapText="1"/>
      <protection/>
    </xf>
    <xf numFmtId="2" fontId="3" fillId="0" borderId="10" xfId="36" applyNumberFormat="1" applyFont="1" applyFill="1" applyBorder="1" applyAlignment="1">
      <alignment horizontal="center" vertical="center"/>
      <protection/>
    </xf>
    <xf numFmtId="2" fontId="3" fillId="35" borderId="10" xfId="42" applyNumberFormat="1" applyFont="1" applyFill="1" applyBorder="1" applyAlignment="1">
      <alignment horizontal="center" vertical="distributed"/>
      <protection/>
    </xf>
    <xf numFmtId="4" fontId="3" fillId="35" borderId="10" xfId="42" applyNumberFormat="1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35" borderId="10" xfId="36" applyFont="1" applyFill="1" applyBorder="1" applyAlignment="1">
      <alignment horizontal="center" wrapText="1"/>
      <protection/>
    </xf>
    <xf numFmtId="0" fontId="11" fillId="35" borderId="10" xfId="36" applyFont="1" applyFill="1" applyBorder="1" applyAlignment="1">
      <alignment horizontal="center"/>
      <protection/>
    </xf>
    <xf numFmtId="0" fontId="67" fillId="0" borderId="10" xfId="42" applyFont="1" applyFill="1" applyBorder="1" applyAlignment="1">
      <alignment horizontal="center" wrapText="1"/>
      <protection/>
    </xf>
    <xf numFmtId="0" fontId="8" fillId="0" borderId="10" xfId="42" applyFont="1" applyFill="1" applyBorder="1" applyAlignment="1">
      <alignment horizontal="center" wrapText="1"/>
      <protection/>
    </xf>
    <xf numFmtId="0" fontId="3" fillId="0" borderId="10" xfId="42" applyFont="1" applyFill="1" applyBorder="1" applyAlignment="1">
      <alignment horizontal="left" vertical="center" wrapText="1"/>
      <protection/>
    </xf>
    <xf numFmtId="0" fontId="7" fillId="0" borderId="10" xfId="86" applyNumberFormat="1" applyFont="1" applyFill="1" applyBorder="1" applyAlignment="1" applyProtection="1">
      <alignment horizontal="center" wrapText="1"/>
      <protection/>
    </xf>
    <xf numFmtId="0" fontId="6" fillId="36" borderId="10" xfId="86" applyNumberFormat="1" applyFont="1" applyFill="1" applyBorder="1" applyAlignment="1" applyProtection="1">
      <alignment/>
      <protection/>
    </xf>
    <xf numFmtId="4" fontId="3" fillId="38" borderId="10" xfId="67" applyNumberFormat="1" applyFont="1" applyFill="1" applyBorder="1" applyAlignment="1" applyProtection="1">
      <alignment horizontal="center" vertical="center"/>
      <protection/>
    </xf>
    <xf numFmtId="0" fontId="3" fillId="0" borderId="10" xfId="86" applyNumberFormat="1" applyFont="1" applyFill="1" applyBorder="1" applyAlignment="1" applyProtection="1">
      <alignment horizontal="left" vertical="center" wrapText="1"/>
      <protection/>
    </xf>
    <xf numFmtId="0" fontId="3" fillId="35" borderId="10" xfId="86" applyFont="1" applyFill="1" applyBorder="1">
      <alignment/>
      <protection/>
    </xf>
    <xf numFmtId="4" fontId="69" fillId="0" borderId="10" xfId="114" applyNumberFormat="1" applyFont="1" applyFill="1" applyBorder="1" applyAlignment="1">
      <alignment horizontal="center" vertical="center"/>
    </xf>
    <xf numFmtId="2" fontId="3" fillId="0" borderId="10" xfId="42" applyNumberFormat="1" applyFont="1" applyFill="1" applyBorder="1" applyAlignment="1">
      <alignment horizontal="center" vertical="center" wrapText="1"/>
      <protection/>
    </xf>
    <xf numFmtId="0" fontId="3" fillId="35" borderId="10" xfId="42" applyFont="1" applyFill="1" applyBorder="1" applyAlignment="1">
      <alignment horizontal="left" vertical="center" wrapText="1"/>
      <protection/>
    </xf>
    <xf numFmtId="0" fontId="3" fillId="35" borderId="10" xfId="36" applyFont="1" applyFill="1" applyBorder="1" applyAlignment="1">
      <alignment horizontal="center" vertical="center"/>
      <protection/>
    </xf>
    <xf numFmtId="0" fontId="3" fillId="35" borderId="13" xfId="36" applyNumberFormat="1" applyFont="1" applyFill="1" applyBorder="1" applyAlignment="1">
      <alignment horizontal="center" vertical="center"/>
      <protection/>
    </xf>
    <xf numFmtId="2" fontId="6" fillId="0" borderId="10" xfId="42" applyNumberFormat="1" applyFont="1" applyFill="1" applyBorder="1" applyAlignment="1">
      <alignment horizontal="center" vertical="center" wrapText="1"/>
      <protection/>
    </xf>
    <xf numFmtId="0" fontId="3" fillId="35" borderId="10" xfId="42" applyNumberFormat="1" applyFont="1" applyFill="1" applyBorder="1" applyAlignment="1">
      <alignment horizontal="center" vertical="center" wrapText="1"/>
      <protection/>
    </xf>
    <xf numFmtId="4" fontId="10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2" fontId="3" fillId="35" borderId="14" xfId="36" applyNumberFormat="1" applyFont="1" applyFill="1" applyBorder="1" applyAlignment="1">
      <alignment horizontal="center" vertical="center"/>
      <protection/>
    </xf>
    <xf numFmtId="0" fontId="3" fillId="35" borderId="10" xfId="68" applyFont="1" applyFill="1" applyBorder="1" applyAlignment="1">
      <alignment horizontal="left" vertical="center" wrapText="1"/>
      <protection/>
    </xf>
    <xf numFmtId="0" fontId="3" fillId="0" borderId="15" xfId="68" applyNumberFormat="1" applyFont="1" applyFill="1" applyBorder="1" applyAlignment="1" applyProtection="1">
      <alignment horizontal="center" vertical="center"/>
      <protection/>
    </xf>
    <xf numFmtId="2" fontId="3" fillId="38" borderId="15" xfId="68" applyNumberFormat="1" applyFont="1" applyFill="1" applyBorder="1" applyAlignment="1" applyProtection="1">
      <alignment horizontal="center" vertical="center"/>
      <protection/>
    </xf>
    <xf numFmtId="0" fontId="3" fillId="38" borderId="15" xfId="87" applyFont="1" applyFill="1" applyBorder="1" applyAlignment="1" applyProtection="1">
      <alignment horizontal="center" vertical="center"/>
      <protection/>
    </xf>
    <xf numFmtId="2" fontId="3" fillId="0" borderId="15" xfId="68" applyNumberFormat="1" applyFont="1" applyFill="1" applyBorder="1" applyAlignment="1" applyProtection="1">
      <alignment horizontal="center"/>
      <protection/>
    </xf>
    <xf numFmtId="0" fontId="3" fillId="38" borderId="15" xfId="87" applyFont="1" applyFill="1" applyBorder="1" applyAlignment="1" applyProtection="1">
      <alignment horizontal="center"/>
      <protection/>
    </xf>
    <xf numFmtId="0" fontId="3" fillId="0" borderId="10" xfId="68" applyNumberFormat="1" applyFont="1" applyFill="1" applyBorder="1" applyAlignment="1" applyProtection="1">
      <alignment horizontal="center" vertical="center"/>
      <protection/>
    </xf>
    <xf numFmtId="0" fontId="3" fillId="0" borderId="15" xfId="87" applyNumberFormat="1" applyFont="1" applyFill="1" applyBorder="1" applyAlignment="1" applyProtection="1">
      <alignment horizontal="center" vertical="center"/>
      <protection/>
    </xf>
    <xf numFmtId="4" fontId="3" fillId="38" borderId="15" xfId="68" applyNumberFormat="1" applyFont="1" applyFill="1" applyBorder="1" applyAlignment="1" applyProtection="1">
      <alignment horizontal="center" vertical="center"/>
      <protection/>
    </xf>
    <xf numFmtId="0" fontId="3" fillId="35" borderId="10" xfId="87" applyFont="1" applyFill="1" applyBorder="1" applyAlignment="1" applyProtection="1">
      <alignment horizontal="center" vertical="center"/>
      <protection/>
    </xf>
    <xf numFmtId="2" fontId="3" fillId="38" borderId="15" xfId="87" applyNumberFormat="1" applyFont="1" applyFill="1" applyBorder="1" applyAlignment="1" applyProtection="1">
      <alignment horizontal="center" vertical="center" wrapText="1"/>
      <protection/>
    </xf>
    <xf numFmtId="0" fontId="3" fillId="38" borderId="15" xfId="87" applyFont="1" applyFill="1" applyBorder="1" applyAlignment="1" applyProtection="1">
      <alignment horizontal="center" vertical="center" wrapText="1"/>
      <protection/>
    </xf>
    <xf numFmtId="2" fontId="3" fillId="0" borderId="15" xfId="68" applyNumberFormat="1" applyFont="1" applyFill="1" applyBorder="1" applyAlignment="1" applyProtection="1">
      <alignment horizontal="center" vertical="center"/>
      <protection/>
    </xf>
    <xf numFmtId="4" fontId="3" fillId="38" borderId="10" xfId="45" applyNumberFormat="1" applyFont="1" applyFill="1" applyBorder="1" applyAlignment="1" applyProtection="1">
      <alignment horizontal="center" vertical="center" wrapText="1"/>
      <protection/>
    </xf>
    <xf numFmtId="0" fontId="3" fillId="0" borderId="10" xfId="87" applyNumberFormat="1" applyFont="1" applyFill="1" applyBorder="1" applyAlignment="1" applyProtection="1">
      <alignment horizontal="center" vertical="center" wrapText="1"/>
      <protection/>
    </xf>
    <xf numFmtId="172" fontId="3" fillId="35" borderId="10" xfId="36" applyNumberFormat="1" applyFont="1" applyFill="1" applyBorder="1" applyAlignment="1">
      <alignment horizontal="center" vertical="center"/>
      <protection/>
    </xf>
    <xf numFmtId="0" fontId="3" fillId="0" borderId="10" xfId="87" applyFont="1" applyBorder="1" applyAlignment="1" applyProtection="1">
      <alignment horizontal="center" vertical="center"/>
      <protection/>
    </xf>
    <xf numFmtId="3" fontId="3" fillId="0" borderId="10" xfId="42" applyNumberFormat="1" applyFont="1" applyFill="1" applyBorder="1" applyAlignment="1">
      <alignment horizontal="center" vertical="center" wrapText="1"/>
      <protection/>
    </xf>
    <xf numFmtId="3" fontId="3" fillId="35" borderId="10" xfId="36" applyNumberFormat="1" applyFont="1" applyFill="1" applyBorder="1" applyAlignment="1">
      <alignment horizontal="center" vertical="center"/>
      <protection/>
    </xf>
    <xf numFmtId="3" fontId="64" fillId="0" borderId="10" xfId="114" applyNumberFormat="1" applyFont="1" applyFill="1" applyBorder="1" applyAlignment="1">
      <alignment horizontal="center" vertical="center"/>
    </xf>
    <xf numFmtId="3" fontId="11" fillId="0" borderId="10" xfId="114" applyNumberFormat="1" applyFont="1" applyFill="1" applyBorder="1" applyAlignment="1">
      <alignment horizontal="center" vertical="center"/>
    </xf>
    <xf numFmtId="3" fontId="8" fillId="0" borderId="10" xfId="42" applyNumberFormat="1" applyFont="1" applyFill="1" applyBorder="1" applyAlignment="1">
      <alignment horizontal="center" wrapText="1"/>
      <protection/>
    </xf>
    <xf numFmtId="0" fontId="3" fillId="0" borderId="10" xfId="36" applyFont="1" applyFill="1" applyBorder="1" applyAlignment="1">
      <alignment horizontal="left" wrapText="1"/>
      <protection/>
    </xf>
    <xf numFmtId="0" fontId="3" fillId="0" borderId="10" xfId="36" applyFont="1" applyFill="1" applyBorder="1" applyAlignment="1">
      <alignment horizontal="left" vertical="center" wrapText="1"/>
      <protection/>
    </xf>
    <xf numFmtId="0" fontId="3" fillId="35" borderId="10" xfId="68" applyFont="1" applyFill="1" applyBorder="1" applyAlignment="1">
      <alignment horizontal="left" vertical="center"/>
      <protection/>
    </xf>
    <xf numFmtId="3" fontId="3" fillId="0" borderId="10" xfId="42" applyNumberFormat="1" applyFont="1" applyFill="1" applyBorder="1" applyAlignment="1">
      <alignment horizontal="center" vertical="center"/>
      <protection/>
    </xf>
    <xf numFmtId="0" fontId="6" fillId="0" borderId="0" xfId="42" applyFont="1" applyFill="1" applyAlignment="1">
      <alignment horizontal="center" vertical="center"/>
      <protection/>
    </xf>
    <xf numFmtId="4" fontId="13" fillId="0" borderId="10" xfId="36" applyNumberFormat="1" applyFont="1" applyFill="1" applyBorder="1" applyAlignment="1">
      <alignment horizontal="center" vertical="center" wrapText="1"/>
      <protection/>
    </xf>
    <xf numFmtId="2" fontId="3" fillId="0" borderId="10" xfId="87" applyNumberFormat="1" applyFont="1" applyFill="1" applyBorder="1" applyAlignment="1" applyProtection="1">
      <alignment horizontal="center" vertical="center"/>
      <protection/>
    </xf>
    <xf numFmtId="0" fontId="3" fillId="0" borderId="15" xfId="87" applyNumberFormat="1" applyFont="1" applyFill="1" applyBorder="1" applyAlignment="1" applyProtection="1">
      <alignment vertical="center"/>
      <protection/>
    </xf>
    <xf numFmtId="4" fontId="3" fillId="0" borderId="10" xfId="36" applyNumberFormat="1" applyFont="1" applyFill="1" applyBorder="1" applyAlignment="1">
      <alignment horizontal="center" vertical="center" wrapText="1"/>
      <protection/>
    </xf>
    <xf numFmtId="0" fontId="3" fillId="35" borderId="10" xfId="86" applyFont="1" applyFill="1" applyBorder="1" applyAlignment="1">
      <alignment horizontal="left" vertical="center"/>
      <protection/>
    </xf>
    <xf numFmtId="0" fontId="3" fillId="0" borderId="15" xfId="87" applyNumberFormat="1" applyFont="1" applyFill="1" applyBorder="1" applyAlignment="1" applyProtection="1">
      <alignment horizontal="left" vertical="center"/>
      <protection/>
    </xf>
    <xf numFmtId="0" fontId="3" fillId="35" borderId="10" xfId="68" applyFont="1" applyFill="1" applyBorder="1" applyAlignment="1">
      <alignment vertical="center" wrapText="1"/>
      <protection/>
    </xf>
    <xf numFmtId="0" fontId="3" fillId="35" borderId="10" xfId="42" applyFont="1" applyFill="1" applyBorder="1" applyAlignment="1">
      <alignment horizontal="center" vertical="center"/>
      <protection/>
    </xf>
    <xf numFmtId="3" fontId="3" fillId="0" borderId="10" xfId="114" applyNumberFormat="1" applyFont="1" applyFill="1" applyBorder="1" applyAlignment="1">
      <alignment horizontal="center" vertical="center"/>
    </xf>
    <xf numFmtId="0" fontId="13" fillId="0" borderId="0" xfId="34" applyFont="1" applyFill="1" applyAlignment="1">
      <alignment horizont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35" borderId="10" xfId="68" applyFont="1" applyFill="1" applyBorder="1" applyAlignment="1">
      <alignment horizontal="right" wrapText="1"/>
      <protection/>
    </xf>
    <xf numFmtId="0" fontId="3" fillId="35" borderId="10" xfId="68" applyFont="1" applyFill="1" applyBorder="1" applyAlignment="1">
      <alignment horizontal="right" vertical="center" wrapText="1"/>
      <protection/>
    </xf>
    <xf numFmtId="0" fontId="14" fillId="2" borderId="10" xfId="34" applyFont="1" applyFill="1" applyBorder="1" applyAlignment="1" applyProtection="1">
      <alignment horizontal="center" vertical="center"/>
      <protection/>
    </xf>
    <xf numFmtId="0" fontId="19" fillId="2" borderId="10" xfId="34" applyFont="1" applyFill="1" applyBorder="1">
      <alignment/>
      <protection/>
    </xf>
    <xf numFmtId="0" fontId="6" fillId="0" borderId="12" xfId="34" applyFont="1" applyFill="1" applyBorder="1" applyAlignment="1" applyProtection="1">
      <alignment horizontal="center" vertical="center"/>
      <protection/>
    </xf>
    <xf numFmtId="0" fontId="15" fillId="2" borderId="11" xfId="34" applyNumberFormat="1" applyFont="1" applyFill="1" applyBorder="1" applyAlignment="1" applyProtection="1">
      <alignment horizontal="center" vertical="center" wrapText="1"/>
      <protection/>
    </xf>
    <xf numFmtId="0" fontId="15" fillId="2" borderId="13" xfId="34" applyNumberFormat="1" applyFont="1" applyFill="1" applyBorder="1" applyAlignment="1" applyProtection="1">
      <alignment horizontal="center" vertical="center" wrapText="1"/>
      <protection/>
    </xf>
    <xf numFmtId="0" fontId="14" fillId="2" borderId="11" xfId="35" applyFont="1" applyFill="1" applyBorder="1" applyAlignment="1" applyProtection="1">
      <alignment horizontal="center" vertical="center" wrapText="1"/>
      <protection/>
    </xf>
    <xf numFmtId="0" fontId="14" fillId="2" borderId="14" xfId="35" applyFont="1" applyFill="1" applyBorder="1" applyAlignment="1" applyProtection="1">
      <alignment horizontal="center" vertical="center" wrapText="1"/>
      <protection/>
    </xf>
    <xf numFmtId="0" fontId="14" fillId="2" borderId="13" xfId="35" applyFont="1" applyFill="1" applyBorder="1" applyAlignment="1" applyProtection="1">
      <alignment horizontal="center" vertical="center" wrapText="1"/>
      <protection/>
    </xf>
    <xf numFmtId="0" fontId="13" fillId="0" borderId="12" xfId="34" applyFont="1" applyFill="1" applyBorder="1" applyAlignment="1" applyProtection="1">
      <alignment horizontal="center" vertical="center" wrapText="1"/>
      <protection/>
    </xf>
    <xf numFmtId="0" fontId="13" fillId="0" borderId="16" xfId="34" applyFont="1" applyFill="1" applyBorder="1" applyAlignment="1" applyProtection="1">
      <alignment horizontal="center" vertical="center" wrapText="1"/>
      <protection/>
    </xf>
    <xf numFmtId="0" fontId="13" fillId="0" borderId="11" xfId="34" applyFont="1" applyFill="1" applyBorder="1" applyAlignment="1" applyProtection="1">
      <alignment horizontal="center" vertical="center" wrapText="1"/>
      <protection/>
    </xf>
    <xf numFmtId="0" fontId="13" fillId="0" borderId="13" xfId="34" applyFont="1" applyFill="1" applyBorder="1" applyAlignment="1" applyProtection="1">
      <alignment horizontal="center" vertical="center" wrapText="1"/>
      <protection/>
    </xf>
    <xf numFmtId="0" fontId="6" fillId="34" borderId="11" xfId="34" applyFont="1" applyFill="1" applyBorder="1" applyAlignment="1">
      <alignment horizontal="center" vertical="center" wrapText="1"/>
      <protection/>
    </xf>
    <xf numFmtId="0" fontId="6" fillId="34" borderId="14" xfId="34" applyFont="1" applyFill="1" applyBorder="1" applyAlignment="1">
      <alignment horizontal="center" vertical="center" wrapText="1"/>
      <protection/>
    </xf>
    <xf numFmtId="0" fontId="6" fillId="34" borderId="13" xfId="34" applyFont="1" applyFill="1" applyBorder="1" applyAlignment="1">
      <alignment horizontal="center" vertical="center" wrapText="1"/>
      <protection/>
    </xf>
    <xf numFmtId="164" fontId="3" fillId="0" borderId="12" xfId="114" applyFont="1" applyBorder="1" applyAlignment="1">
      <alignment horizontal="center" vertical="center" wrapText="1"/>
    </xf>
    <xf numFmtId="164" fontId="3" fillId="0" borderId="17" xfId="114" applyFont="1" applyBorder="1" applyAlignment="1">
      <alignment horizontal="center" vertical="center" wrapText="1"/>
    </xf>
    <xf numFmtId="164" fontId="3" fillId="0" borderId="16" xfId="114" applyFont="1" applyBorder="1" applyAlignment="1">
      <alignment horizontal="center" vertical="center" wrapText="1"/>
    </xf>
    <xf numFmtId="164" fontId="3" fillId="0" borderId="10" xfId="114" applyFont="1" applyBorder="1" applyAlignment="1">
      <alignment horizontal="center" vertical="center" wrapText="1"/>
    </xf>
    <xf numFmtId="0" fontId="3" fillId="0" borderId="18" xfId="34" applyFont="1" applyBorder="1" applyAlignment="1">
      <alignment horizontal="center" vertical="center" wrapText="1"/>
      <protection/>
    </xf>
    <xf numFmtId="0" fontId="3" fillId="0" borderId="19" xfId="34" applyFont="1" applyBorder="1" applyAlignment="1">
      <alignment horizontal="center" vertical="center" wrapText="1"/>
      <protection/>
    </xf>
    <xf numFmtId="0" fontId="3" fillId="0" borderId="20" xfId="34" applyFont="1" applyBorder="1" applyAlignment="1">
      <alignment horizontal="center" vertical="center" wrapText="1"/>
      <protection/>
    </xf>
    <xf numFmtId="0" fontId="3" fillId="0" borderId="21" xfId="34" applyFont="1" applyBorder="1" applyAlignment="1">
      <alignment horizontal="center" vertical="center" wrapText="1"/>
      <protection/>
    </xf>
    <xf numFmtId="0" fontId="3" fillId="0" borderId="22" xfId="34" applyFont="1" applyBorder="1" applyAlignment="1">
      <alignment horizontal="center" vertical="center" wrapText="1"/>
      <protection/>
    </xf>
    <xf numFmtId="0" fontId="3" fillId="0" borderId="23" xfId="34" applyFont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3" fillId="0" borderId="19" xfId="34" applyFont="1" applyFill="1" applyBorder="1" applyAlignment="1">
      <alignment horizontal="center" vertical="center" wrapText="1"/>
      <protection/>
    </xf>
    <xf numFmtId="0" fontId="3" fillId="0" borderId="20" xfId="34" applyFont="1" applyFill="1" applyBorder="1" applyAlignment="1">
      <alignment horizontal="center" vertical="center" wrapText="1"/>
      <protection/>
    </xf>
    <xf numFmtId="0" fontId="3" fillId="0" borderId="21" xfId="34" applyFont="1" applyFill="1" applyBorder="1" applyAlignment="1">
      <alignment horizontal="center" vertical="center" wrapText="1"/>
      <protection/>
    </xf>
    <xf numFmtId="0" fontId="3" fillId="0" borderId="22" xfId="34" applyFont="1" applyFill="1" applyBorder="1" applyAlignment="1">
      <alignment horizontal="center" vertical="center" wrapText="1"/>
      <protection/>
    </xf>
    <xf numFmtId="0" fontId="3" fillId="0" borderId="23" xfId="34" applyFont="1" applyFill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3" fillId="0" borderId="11" xfId="34" applyFont="1" applyBorder="1" applyAlignment="1">
      <alignment horizontal="center" vertical="center" wrapText="1"/>
      <protection/>
    </xf>
    <xf numFmtId="0" fontId="3" fillId="0" borderId="14" xfId="34" applyFont="1" applyBorder="1" applyAlignment="1">
      <alignment horizontal="center" vertical="center" wrapText="1"/>
      <protection/>
    </xf>
    <xf numFmtId="0" fontId="3" fillId="0" borderId="13" xfId="34" applyFont="1" applyBorder="1" applyAlignment="1">
      <alignment horizontal="center" vertical="center" wrapText="1"/>
      <protection/>
    </xf>
    <xf numFmtId="164" fontId="3" fillId="0" borderId="11" xfId="114" applyFont="1" applyBorder="1" applyAlignment="1">
      <alignment horizontal="center" vertical="center" wrapText="1"/>
    </xf>
    <xf numFmtId="164" fontId="3" fillId="0" borderId="14" xfId="114" applyFont="1" applyBorder="1" applyAlignment="1">
      <alignment horizontal="center" vertical="center" wrapText="1"/>
    </xf>
    <xf numFmtId="164" fontId="3" fillId="0" borderId="13" xfId="114" applyFont="1" applyBorder="1" applyAlignment="1">
      <alignment horizontal="center" vertical="center" wrapText="1"/>
    </xf>
    <xf numFmtId="164" fontId="3" fillId="0" borderId="18" xfId="114" applyFont="1" applyBorder="1" applyAlignment="1">
      <alignment horizontal="center" vertical="center" wrapText="1"/>
    </xf>
    <xf numFmtId="164" fontId="3" fillId="0" borderId="21" xfId="114" applyFont="1" applyBorder="1" applyAlignment="1">
      <alignment horizontal="center" vertical="center" wrapText="1"/>
    </xf>
    <xf numFmtId="0" fontId="6" fillId="33" borderId="10" xfId="42" applyFont="1" applyFill="1" applyBorder="1" applyAlignment="1">
      <alignment horizontal="left" vertical="center"/>
      <protection/>
    </xf>
    <xf numFmtId="4" fontId="3" fillId="0" borderId="12" xfId="36" applyNumberFormat="1" applyFont="1" applyFill="1" applyBorder="1" applyAlignment="1">
      <alignment horizontal="center" vertical="center" wrapText="1"/>
      <protection/>
    </xf>
    <xf numFmtId="4" fontId="3" fillId="0" borderId="17" xfId="36" applyNumberFormat="1" applyFont="1" applyFill="1" applyBorder="1" applyAlignment="1">
      <alignment horizontal="center" vertical="center" wrapText="1"/>
      <protection/>
    </xf>
    <xf numFmtId="4" fontId="3" fillId="0" borderId="16" xfId="36" applyNumberFormat="1" applyFont="1" applyFill="1" applyBorder="1" applyAlignment="1">
      <alignment horizontal="center" vertical="center" wrapText="1"/>
      <protection/>
    </xf>
    <xf numFmtId="4" fontId="68" fillId="0" borderId="10" xfId="42" applyNumberFormat="1" applyFont="1" applyFill="1" applyBorder="1" applyAlignment="1">
      <alignment horizontal="center" vertical="center" wrapText="1"/>
      <protection/>
    </xf>
  </cellXfs>
  <cellStyles count="115">
    <cellStyle name="Normal" xfId="0"/>
    <cellStyle name="%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Iau?iue" xfId="34"/>
    <cellStyle name="Iau?iue 10" xfId="35"/>
    <cellStyle name="Iau?iue 15" xfId="36"/>
    <cellStyle name="Iau?iue 15 2" xfId="37"/>
    <cellStyle name="Iau?iue 15 3" xfId="38"/>
    <cellStyle name="Iau?iue 2" xfId="39"/>
    <cellStyle name="Iau?iue 2 2" xfId="40"/>
    <cellStyle name="Iau?iue_Джерела фининсування" xfId="41"/>
    <cellStyle name="Iau?iue_Проект IP-2012  ЦЕК після НКРЕ  xls " xfId="42"/>
    <cellStyle name="Normal 2" xfId="43"/>
    <cellStyle name="TableStyleLight1" xfId="44"/>
    <cellStyle name="TableStyleLight1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Гиперссылка 2" xfId="55"/>
    <cellStyle name="Гиперссылка 3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10 2" xfId="68"/>
    <cellStyle name="Обычный 11" xfId="69"/>
    <cellStyle name="Обычный 11 2" xfId="70"/>
    <cellStyle name="Обычный 11 3" xfId="71"/>
    <cellStyle name="Обычный 11 4" xfId="72"/>
    <cellStyle name="Обычный 12" xfId="73"/>
    <cellStyle name="Обычный 13" xfId="74"/>
    <cellStyle name="Обычный 2" xfId="75"/>
    <cellStyle name="Обычный 2 2" xfId="76"/>
    <cellStyle name="Обычный 2 3" xfId="77"/>
    <cellStyle name="Обычный 2 4" xfId="78"/>
    <cellStyle name="Обычный 2 7" xfId="79"/>
    <cellStyle name="Обычный 2 7 2" xfId="80"/>
    <cellStyle name="Обычный 2 7 3" xfId="81"/>
    <cellStyle name="Обычный 2 7 4" xfId="82"/>
    <cellStyle name="Обычный 2 8" xfId="83"/>
    <cellStyle name="Обычный 2_2009 04-06 1201 MCF new (2)_форматы анализа заполненные" xfId="84"/>
    <cellStyle name="Обычный 25" xfId="85"/>
    <cellStyle name="Обычный 3" xfId="86"/>
    <cellStyle name="Обычный 3 2" xfId="87"/>
    <cellStyle name="Обычный 3 2 2" xfId="88"/>
    <cellStyle name="Обычный 3 3" xfId="89"/>
    <cellStyle name="Обычный 3 3 2" xfId="90"/>
    <cellStyle name="Обычный 3 4" xfId="91"/>
    <cellStyle name="Обычный 4" xfId="92"/>
    <cellStyle name="Обычный 4 2" xfId="93"/>
    <cellStyle name="Обычный 4 3" xfId="94"/>
    <cellStyle name="Обычный 5" xfId="95"/>
    <cellStyle name="Обычный 5 2" xfId="96"/>
    <cellStyle name="Обычный 5 3" xfId="97"/>
    <cellStyle name="Обычный 6" xfId="98"/>
    <cellStyle name="Обычный 6 2" xfId="99"/>
    <cellStyle name="Обычный 6 3" xfId="100"/>
    <cellStyle name="Обычный 6 4" xfId="101"/>
    <cellStyle name="Обычный 7" xfId="102"/>
    <cellStyle name="Обычный 8" xfId="103"/>
    <cellStyle name="Обычный 9" xfId="104"/>
    <cellStyle name="Обычный_nkre1" xfId="105"/>
    <cellStyle name="Плохой" xfId="106"/>
    <cellStyle name="Пояснение" xfId="107"/>
    <cellStyle name="Примечание" xfId="108"/>
    <cellStyle name="Percent" xfId="109"/>
    <cellStyle name="Процентный 2" xfId="110"/>
    <cellStyle name="Процентный 3" xfId="111"/>
    <cellStyle name="Связанная ячейка" xfId="112"/>
    <cellStyle name="Текст предупреждения" xfId="113"/>
    <cellStyle name="Comma" xfId="114"/>
    <cellStyle name="Comma [0]" xfId="115"/>
    <cellStyle name="Финансовый 10 13" xfId="116"/>
    <cellStyle name="Финансовый 2" xfId="117"/>
    <cellStyle name="Финансовый 2 2" xfId="118"/>
    <cellStyle name="Финансовый 2 2 2" xfId="119"/>
    <cellStyle name="Финансовый 2 3" xfId="120"/>
    <cellStyle name="Финансовый 25" xfId="121"/>
    <cellStyle name="Финансовый 3" xfId="122"/>
    <cellStyle name="Финансовый 3 2" xfId="123"/>
    <cellStyle name="Финансовый 3 3" xfId="124"/>
    <cellStyle name="Финансовый 3 4" xfId="125"/>
    <cellStyle name="Финансовый 4" xfId="126"/>
    <cellStyle name="Финансовый 47" xfId="127"/>
    <cellStyle name="Хороший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tabSelected="1" view="pageBreakPreview" zoomScale="80" zoomScaleNormal="70" zoomScaleSheetLayoutView="80" zoomScalePageLayoutView="0" workbookViewId="0" topLeftCell="A1">
      <selection activeCell="F26" sqref="F26"/>
    </sheetView>
  </sheetViews>
  <sheetFormatPr defaultColWidth="17.8515625" defaultRowHeight="15"/>
  <cols>
    <col min="1" max="1" width="9.8515625" style="125" customWidth="1"/>
    <col min="2" max="2" width="29.7109375" style="125" customWidth="1"/>
    <col min="3" max="3" width="9.28125" style="125" customWidth="1"/>
    <col min="4" max="4" width="21.140625" style="125" customWidth="1"/>
    <col min="5" max="5" width="11.00390625" style="125" customWidth="1"/>
    <col min="6" max="6" width="21.421875" style="125" customWidth="1"/>
    <col min="7" max="7" width="11.421875" style="125" customWidth="1"/>
    <col min="8" max="16384" width="17.8515625" style="125" customWidth="1"/>
  </cols>
  <sheetData>
    <row r="1" spans="4:10" s="119" customFormat="1" ht="15.75">
      <c r="D1" s="118"/>
      <c r="E1" s="118"/>
      <c r="F1" s="118"/>
      <c r="G1" s="118"/>
      <c r="H1" s="118"/>
      <c r="I1" s="118"/>
      <c r="J1" s="118"/>
    </row>
    <row r="2" spans="4:10" s="119" customFormat="1" ht="15.75">
      <c r="D2" s="120"/>
      <c r="E2" s="121"/>
      <c r="F2" s="121"/>
      <c r="G2" s="121"/>
      <c r="H2" s="118"/>
      <c r="I2" s="118"/>
      <c r="J2" s="118"/>
    </row>
    <row r="3" spans="4:10" s="119" customFormat="1" ht="15.75">
      <c r="D3" s="118"/>
      <c r="E3" s="122" t="s">
        <v>110</v>
      </c>
      <c r="F3" s="123"/>
      <c r="G3" s="124"/>
      <c r="H3" s="118"/>
      <c r="I3" s="118"/>
      <c r="J3" s="118"/>
    </row>
    <row r="4" spans="4:10" s="119" customFormat="1" ht="15.75">
      <c r="D4" s="118"/>
      <c r="E4" s="122" t="s">
        <v>284</v>
      </c>
      <c r="F4" s="123"/>
      <c r="G4" s="124"/>
      <c r="H4" s="118"/>
      <c r="I4" s="118"/>
      <c r="J4" s="118"/>
    </row>
    <row r="5" spans="4:10" s="119" customFormat="1" ht="15.75">
      <c r="D5" s="118"/>
      <c r="E5" s="122" t="s">
        <v>285</v>
      </c>
      <c r="F5" s="123"/>
      <c r="G5" s="124"/>
      <c r="H5" s="118"/>
      <c r="I5" s="118"/>
      <c r="J5" s="118"/>
    </row>
    <row r="6" spans="4:10" s="119" customFormat="1" ht="15.75">
      <c r="D6" s="118"/>
      <c r="E6" s="122"/>
      <c r="F6" s="123"/>
      <c r="G6" s="124"/>
      <c r="H6" s="118"/>
      <c r="I6" s="118"/>
      <c r="J6" s="118"/>
    </row>
    <row r="7" spans="4:10" s="119" customFormat="1" ht="15.75">
      <c r="D7" s="118"/>
      <c r="E7" s="122" t="s">
        <v>286</v>
      </c>
      <c r="F7" s="123"/>
      <c r="G7" s="124"/>
      <c r="H7" s="118"/>
      <c r="I7" s="118"/>
      <c r="J7" s="118"/>
    </row>
    <row r="8" spans="4:10" s="119" customFormat="1" ht="15.75">
      <c r="D8" s="118"/>
      <c r="E8" s="124"/>
      <c r="F8" s="124"/>
      <c r="G8" s="118"/>
      <c r="H8" s="118"/>
      <c r="I8" s="118"/>
      <c r="J8" s="118"/>
    </row>
    <row r="9" spans="4:10" s="119" customFormat="1" ht="15.75">
      <c r="D9" s="118"/>
      <c r="E9" s="118"/>
      <c r="F9" s="118"/>
      <c r="G9" s="118"/>
      <c r="H9" s="118"/>
      <c r="I9" s="118"/>
      <c r="J9" s="118"/>
    </row>
    <row r="10" spans="4:10" s="119" customFormat="1" ht="15.75">
      <c r="D10" s="118"/>
      <c r="E10" s="124"/>
      <c r="F10" s="118"/>
      <c r="G10" s="118"/>
      <c r="H10" s="118"/>
      <c r="I10" s="118"/>
      <c r="J10" s="118"/>
    </row>
    <row r="11" spans="4:10" s="119" customFormat="1" ht="15.75">
      <c r="D11" s="118"/>
      <c r="E11" s="118"/>
      <c r="F11" s="118"/>
      <c r="G11" s="118"/>
      <c r="H11" s="118"/>
      <c r="I11" s="118"/>
      <c r="J11" s="118"/>
    </row>
    <row r="12" spans="4:10" s="119" customFormat="1" ht="15.75">
      <c r="D12" s="118"/>
      <c r="E12" s="118"/>
      <c r="F12" s="118"/>
      <c r="G12" s="118"/>
      <c r="H12" s="118"/>
      <c r="I12" s="118"/>
      <c r="J12" s="118"/>
    </row>
    <row r="13" spans="4:10" s="119" customFormat="1" ht="15.75">
      <c r="D13" s="118"/>
      <c r="E13" s="118"/>
      <c r="F13" s="118"/>
      <c r="G13" s="118"/>
      <c r="H13" s="118"/>
      <c r="I13" s="118"/>
      <c r="J13" s="118"/>
    </row>
    <row r="14" spans="4:10" s="119" customFormat="1" ht="15.75">
      <c r="D14" s="118"/>
      <c r="E14" s="118"/>
      <c r="F14" s="118"/>
      <c r="G14" s="118"/>
      <c r="H14" s="118"/>
      <c r="I14" s="118"/>
      <c r="J14" s="118"/>
    </row>
    <row r="15" spans="4:10" s="119" customFormat="1" ht="15.75">
      <c r="D15" s="118"/>
      <c r="E15" s="118"/>
      <c r="F15" s="118"/>
      <c r="G15" s="118"/>
      <c r="H15" s="118"/>
      <c r="I15" s="118"/>
      <c r="J15" s="118"/>
    </row>
    <row r="16" spans="4:10" s="119" customFormat="1" ht="15.75">
      <c r="D16" s="118"/>
      <c r="E16" s="118"/>
      <c r="F16" s="118"/>
      <c r="G16" s="118"/>
      <c r="H16" s="118"/>
      <c r="I16" s="118"/>
      <c r="J16" s="118"/>
    </row>
    <row r="18" spans="2:6" ht="38.25" customHeight="1">
      <c r="B18" s="201" t="s">
        <v>111</v>
      </c>
      <c r="C18" s="202"/>
      <c r="D18" s="202"/>
      <c r="E18" s="202"/>
      <c r="F18" s="202"/>
    </row>
    <row r="19" spans="2:6" ht="35.25" customHeight="1">
      <c r="B19" s="126" t="s">
        <v>112</v>
      </c>
      <c r="C19" s="203" t="s">
        <v>113</v>
      </c>
      <c r="D19" s="203"/>
      <c r="E19" s="203"/>
      <c r="F19" s="203"/>
    </row>
    <row r="20" spans="2:6" ht="24" customHeight="1">
      <c r="B20" s="127" t="s">
        <v>114</v>
      </c>
      <c r="C20" s="128" t="s">
        <v>115</v>
      </c>
      <c r="D20" s="129">
        <v>42736</v>
      </c>
      <c r="E20" s="128" t="s">
        <v>116</v>
      </c>
      <c r="F20" s="129">
        <v>43008</v>
      </c>
    </row>
    <row r="21" spans="2:6" ht="24" customHeight="1">
      <c r="B21" s="130" t="s">
        <v>117</v>
      </c>
      <c r="C21" s="128" t="s">
        <v>115</v>
      </c>
      <c r="D21" s="129">
        <v>42736</v>
      </c>
      <c r="E21" s="128" t="s">
        <v>116</v>
      </c>
      <c r="F21" s="129">
        <v>43100</v>
      </c>
    </row>
    <row r="27" ht="12" customHeight="1"/>
    <row r="32" ht="15.75">
      <c r="B32" s="131" t="s">
        <v>118</v>
      </c>
    </row>
    <row r="33" ht="14.25">
      <c r="B33" s="132"/>
    </row>
    <row r="34" spans="2:6" ht="15.75">
      <c r="B34" s="131"/>
      <c r="C34" s="133"/>
      <c r="D34" s="133"/>
      <c r="E34" s="133"/>
      <c r="F34" s="133"/>
    </row>
    <row r="35" spans="2:6" ht="15.75">
      <c r="B35" s="133"/>
      <c r="C35" s="133"/>
      <c r="D35" s="133"/>
      <c r="E35" s="133"/>
      <c r="F35" s="133"/>
    </row>
    <row r="36" spans="2:6" ht="15.75">
      <c r="B36" s="134" t="s">
        <v>231</v>
      </c>
      <c r="C36" s="133"/>
      <c r="D36" s="133"/>
      <c r="E36" s="134" t="s">
        <v>232</v>
      </c>
      <c r="F36" s="133"/>
    </row>
    <row r="37" spans="2:6" ht="15.75">
      <c r="B37" s="133"/>
      <c r="C37" s="133"/>
      <c r="D37" s="133"/>
      <c r="E37" s="133"/>
      <c r="F37" s="133"/>
    </row>
    <row r="38" spans="2:6" ht="15.75">
      <c r="B38" s="133"/>
      <c r="C38" s="133"/>
      <c r="D38" s="133"/>
      <c r="E38" s="133"/>
      <c r="F38" s="133"/>
    </row>
    <row r="39" spans="2:6" ht="15.75">
      <c r="B39" s="133"/>
      <c r="C39" s="133"/>
      <c r="D39" s="133"/>
      <c r="E39" s="133"/>
      <c r="F39" s="133"/>
    </row>
    <row r="40" spans="2:6" ht="15.75">
      <c r="B40" s="134" t="s">
        <v>119</v>
      </c>
      <c r="C40" s="133"/>
      <c r="D40" s="133"/>
      <c r="E40" s="134" t="s">
        <v>120</v>
      </c>
      <c r="F40" s="133"/>
    </row>
    <row r="41" spans="2:6" ht="15.75">
      <c r="B41" s="133"/>
      <c r="C41" s="133"/>
      <c r="D41" s="133"/>
      <c r="E41" s="133"/>
      <c r="F41" s="133"/>
    </row>
    <row r="42" spans="2:6" ht="15.75">
      <c r="B42" s="133"/>
      <c r="C42" s="133"/>
      <c r="D42" s="133"/>
      <c r="E42" s="133"/>
      <c r="F42" s="133"/>
    </row>
    <row r="43" spans="2:6" ht="15.75">
      <c r="B43" s="133"/>
      <c r="C43" s="133"/>
      <c r="D43" s="133"/>
      <c r="E43" s="133"/>
      <c r="F43" s="133"/>
    </row>
    <row r="44" spans="2:6" ht="15.75">
      <c r="B44" s="134" t="s">
        <v>121</v>
      </c>
      <c r="C44" s="133"/>
      <c r="D44" s="133"/>
      <c r="E44" s="133" t="s">
        <v>122</v>
      </c>
      <c r="F44" s="133"/>
    </row>
    <row r="45" spans="2:6" ht="15.75">
      <c r="B45" s="133"/>
      <c r="C45" s="133"/>
      <c r="D45" s="133"/>
      <c r="E45" s="133"/>
      <c r="F45" s="133"/>
    </row>
    <row r="46" spans="2:6" ht="15.75">
      <c r="B46" s="133"/>
      <c r="C46" s="133"/>
      <c r="D46" s="133"/>
      <c r="E46" s="133"/>
      <c r="F46" s="133"/>
    </row>
    <row r="47" spans="2:6" ht="15.75">
      <c r="B47" s="133"/>
      <c r="C47" s="133"/>
      <c r="D47" s="133"/>
      <c r="E47" s="133"/>
      <c r="F47" s="133"/>
    </row>
  </sheetData>
  <sheetProtection/>
  <mergeCells count="2">
    <mergeCell ref="B18:F18"/>
    <mergeCell ref="C19:F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="80" zoomScaleSheetLayoutView="80" zoomScalePageLayoutView="0" workbookViewId="0" topLeftCell="A1">
      <selection activeCell="F22" sqref="F22"/>
    </sheetView>
  </sheetViews>
  <sheetFormatPr defaultColWidth="9.140625" defaultRowHeight="15"/>
  <cols>
    <col min="1" max="1" width="4.7109375" style="67" customWidth="1"/>
    <col min="2" max="2" width="29.8515625" style="67" customWidth="1"/>
    <col min="3" max="3" width="22.140625" style="67" customWidth="1"/>
    <col min="4" max="8" width="20.7109375" style="67" customWidth="1"/>
    <col min="9" max="9" width="3.8515625" style="67" customWidth="1"/>
    <col min="10" max="16384" width="9.140625" style="67" customWidth="1"/>
  </cols>
  <sheetData>
    <row r="1" ht="15">
      <c r="D1" s="68"/>
    </row>
    <row r="2" spans="1:8" ht="22.5" customHeight="1">
      <c r="A2" s="206" t="s">
        <v>81</v>
      </c>
      <c r="B2" s="207"/>
      <c r="C2" s="207"/>
      <c r="D2" s="207"/>
      <c r="E2" s="207"/>
      <c r="F2" s="207"/>
      <c r="G2" s="207"/>
      <c r="H2" s="208"/>
    </row>
    <row r="3" spans="1:8" s="69" customFormat="1" ht="53.25" customHeight="1">
      <c r="A3" s="209" t="s">
        <v>79</v>
      </c>
      <c r="B3" s="209" t="s">
        <v>82</v>
      </c>
      <c r="C3" s="209" t="s">
        <v>108</v>
      </c>
      <c r="D3" s="209" t="s">
        <v>107</v>
      </c>
      <c r="E3" s="211" t="s">
        <v>106</v>
      </c>
      <c r="F3" s="212"/>
      <c r="G3" s="209" t="s">
        <v>83</v>
      </c>
      <c r="H3" s="209" t="s">
        <v>84</v>
      </c>
    </row>
    <row r="4" spans="1:8" s="69" customFormat="1" ht="39" customHeight="1">
      <c r="A4" s="210"/>
      <c r="B4" s="210"/>
      <c r="C4" s="210"/>
      <c r="D4" s="210"/>
      <c r="E4" s="70" t="s">
        <v>85</v>
      </c>
      <c r="F4" s="71" t="s">
        <v>86</v>
      </c>
      <c r="G4" s="210"/>
      <c r="H4" s="210"/>
    </row>
    <row r="5" spans="1:8" s="69" customFormat="1" ht="12.7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</row>
    <row r="6" spans="1:11" ht="53.25" customHeight="1">
      <c r="A6" s="73">
        <v>1</v>
      </c>
      <c r="B6" s="74" t="s">
        <v>57</v>
      </c>
      <c r="C6" s="75">
        <f>'2.Детальний  звіт '!H44</f>
        <v>17028.122</v>
      </c>
      <c r="D6" s="75">
        <f>'2.Детальний  звіт '!L44</f>
        <v>11419.661500000002</v>
      </c>
      <c r="E6" s="75">
        <f>'2.Детальний  звіт '!S44</f>
        <v>12270.729333333335</v>
      </c>
      <c r="F6" s="75">
        <f>'2.Детальний  звіт '!Y44</f>
        <v>1953.4626699999997</v>
      </c>
      <c r="G6" s="76">
        <f>IF(D6=0,0,E6/D6)</f>
        <v>1.0745265377028324</v>
      </c>
      <c r="H6" s="75">
        <f>D6-E6</f>
        <v>-851.0678333333326</v>
      </c>
      <c r="K6" s="77"/>
    </row>
    <row r="7" spans="1:11" ht="42" customHeight="1">
      <c r="A7" s="73">
        <v>2</v>
      </c>
      <c r="B7" s="74" t="s">
        <v>47</v>
      </c>
      <c r="C7" s="75">
        <f>'2.Детальний  звіт '!H63</f>
        <v>3511.5647666666664</v>
      </c>
      <c r="D7" s="75">
        <f>'2.Детальний  звіт '!L63</f>
        <v>2623.564766666667</v>
      </c>
      <c r="E7" s="75">
        <f>'2.Детальний  звіт '!S63</f>
        <v>3217.0299999999997</v>
      </c>
      <c r="F7" s="75">
        <f>'2.Детальний  звіт '!Y63</f>
        <v>472.68</v>
      </c>
      <c r="G7" s="76">
        <f aca="true" t="shared" si="0" ref="G7:G12">IF(D7=0,0,E7/D7)</f>
        <v>1.2262056728591273</v>
      </c>
      <c r="H7" s="75">
        <f aca="true" t="shared" si="1" ref="H7:H13">D7-E7</f>
        <v>-593.4652333333329</v>
      </c>
      <c r="K7" s="77"/>
    </row>
    <row r="8" spans="1:11" ht="61.5" customHeight="1">
      <c r="A8" s="73">
        <v>3</v>
      </c>
      <c r="B8" s="74" t="s">
        <v>87</v>
      </c>
      <c r="C8" s="75">
        <f>'2.Детальний  звіт '!H66</f>
        <v>822.47877085</v>
      </c>
      <c r="D8" s="75">
        <f>'2.Детальний  звіт '!L66</f>
        <v>575.735139595</v>
      </c>
      <c r="E8" s="75">
        <f>'2.Детальний  звіт '!S66</f>
        <v>822.48</v>
      </c>
      <c r="F8" s="75">
        <f>'2.Детальний  звіт '!Y66</f>
        <v>0</v>
      </c>
      <c r="G8" s="76">
        <f t="shared" si="0"/>
        <v>1.4285735634940961</v>
      </c>
      <c r="H8" s="75">
        <f t="shared" si="1"/>
        <v>-246.74486040500005</v>
      </c>
      <c r="K8" s="77"/>
    </row>
    <row r="9" spans="1:11" ht="28.5" customHeight="1">
      <c r="A9" s="73">
        <v>4</v>
      </c>
      <c r="B9" s="74" t="s">
        <v>34</v>
      </c>
      <c r="C9" s="75">
        <f>'2.Детальний  звіт '!H78</f>
        <v>598</v>
      </c>
      <c r="D9" s="75">
        <f>'2.Детальний  звіт '!L78</f>
        <v>598</v>
      </c>
      <c r="E9" s="75">
        <f>'2.Детальний  звіт '!S78</f>
        <v>550.6374416666667</v>
      </c>
      <c r="F9" s="75">
        <f>'2.Детальний  звіт '!Y78</f>
        <v>550.63744</v>
      </c>
      <c r="G9" s="76">
        <f t="shared" si="0"/>
        <v>0.9207983974358975</v>
      </c>
      <c r="H9" s="75">
        <f t="shared" si="1"/>
        <v>47.362558333333254</v>
      </c>
      <c r="K9" s="77"/>
    </row>
    <row r="10" spans="1:11" ht="33.75" customHeight="1">
      <c r="A10" s="73">
        <v>5</v>
      </c>
      <c r="B10" s="74" t="s">
        <v>18</v>
      </c>
      <c r="C10" s="75">
        <f>'2.Детальний  звіт '!H82</f>
        <v>24</v>
      </c>
      <c r="D10" s="75">
        <f>'2.Детальний  звіт '!L82</f>
        <v>24</v>
      </c>
      <c r="E10" s="75">
        <f>'2.Детальний  звіт '!S82</f>
        <v>24</v>
      </c>
      <c r="F10" s="75">
        <f>'2.Детальний  звіт '!Y82</f>
        <v>24</v>
      </c>
      <c r="G10" s="76">
        <f t="shared" si="0"/>
        <v>1</v>
      </c>
      <c r="H10" s="75">
        <f t="shared" si="1"/>
        <v>0</v>
      </c>
      <c r="K10" s="77"/>
    </row>
    <row r="11" spans="1:11" ht="29.25" customHeight="1">
      <c r="A11" s="73">
        <v>6</v>
      </c>
      <c r="B11" s="74" t="s">
        <v>10</v>
      </c>
      <c r="C11" s="75">
        <f>'2.Детальний  звіт '!H88</f>
        <v>1110.96</v>
      </c>
      <c r="D11" s="75">
        <f>'2.Детальний  звіт '!L88</f>
        <v>1110.96</v>
      </c>
      <c r="E11" s="75">
        <f>'2.Детальний  звіт '!S88</f>
        <v>1100.8</v>
      </c>
      <c r="F11" s="75">
        <f>'2.Детальний  звіт '!Y88</f>
        <v>1100.8000033333333</v>
      </c>
      <c r="G11" s="76">
        <f t="shared" si="0"/>
        <v>0.9908547562468495</v>
      </c>
      <c r="H11" s="75">
        <f t="shared" si="1"/>
        <v>10.160000000000082</v>
      </c>
      <c r="K11" s="77"/>
    </row>
    <row r="12" spans="1:11" ht="16.5" customHeight="1">
      <c r="A12" s="73">
        <v>7</v>
      </c>
      <c r="B12" s="74" t="s">
        <v>6</v>
      </c>
      <c r="C12" s="75">
        <f>'2.Детальний  звіт '!H96</f>
        <v>318.875</v>
      </c>
      <c r="D12" s="75">
        <f>'2.Детальний  звіт '!L96</f>
        <v>37.879999999999995</v>
      </c>
      <c r="E12" s="75">
        <f>'2.Детальний  звіт '!S96</f>
        <v>246.25</v>
      </c>
      <c r="F12" s="75">
        <f>'2.Детальний  звіт '!Y96</f>
        <v>0</v>
      </c>
      <c r="G12" s="76">
        <f t="shared" si="0"/>
        <v>6.500791974656812</v>
      </c>
      <c r="H12" s="75">
        <f t="shared" si="1"/>
        <v>-208.37</v>
      </c>
      <c r="K12" s="77"/>
    </row>
    <row r="13" spans="1:11" s="80" customFormat="1" ht="16.5" customHeight="1">
      <c r="A13" s="204" t="s">
        <v>88</v>
      </c>
      <c r="B13" s="205"/>
      <c r="C13" s="78">
        <f>SUM(C6:C12)</f>
        <v>23414.000537516666</v>
      </c>
      <c r="D13" s="78">
        <f>SUM(D6:D12)</f>
        <v>16389.801406261668</v>
      </c>
      <c r="E13" s="78">
        <f>SUM(E6:E12)</f>
        <v>18231.926775</v>
      </c>
      <c r="F13" s="78">
        <f>SUM(F6:F12)</f>
        <v>4101.580113333333</v>
      </c>
      <c r="G13" s="79">
        <f>IF(D13=0,0,E13/D13)</f>
        <v>1.1123946119343797</v>
      </c>
      <c r="H13" s="78">
        <f t="shared" si="1"/>
        <v>-1842.1253687383323</v>
      </c>
      <c r="K13" s="77"/>
    </row>
    <row r="14" ht="11.25" customHeight="1"/>
    <row r="15" ht="11.25" customHeight="1">
      <c r="E15" s="81"/>
    </row>
    <row r="16" ht="10.5" customHeight="1">
      <c r="G16" s="82"/>
    </row>
    <row r="17" ht="15">
      <c r="E17" s="83"/>
    </row>
    <row r="19" spans="1:8" s="88" customFormat="1" ht="15">
      <c r="A19" s="84" t="s">
        <v>287</v>
      </c>
      <c r="B19" s="84"/>
      <c r="C19" s="85"/>
      <c r="D19" s="86"/>
      <c r="E19" s="86"/>
      <c r="F19" s="84" t="str">
        <f>'Загальна інформація'!E7</f>
        <v>________________ Ф.С. Іващук</v>
      </c>
      <c r="G19" s="87"/>
      <c r="H19" s="86"/>
    </row>
    <row r="20" spans="1:8" ht="15">
      <c r="A20" s="89"/>
      <c r="B20" s="89"/>
      <c r="C20" s="85"/>
      <c r="E20" s="86"/>
      <c r="F20" s="86" t="s">
        <v>89</v>
      </c>
      <c r="G20" s="197"/>
      <c r="H20" s="86"/>
    </row>
    <row r="21" spans="1:8" ht="15">
      <c r="A21" s="89"/>
      <c r="B21" s="89"/>
      <c r="C21" s="85"/>
      <c r="D21" s="85"/>
      <c r="E21" s="85"/>
      <c r="F21" s="85"/>
      <c r="G21" s="85"/>
      <c r="H21" s="85"/>
    </row>
    <row r="22" spans="1:8" ht="15">
      <c r="A22" s="90" t="s">
        <v>90</v>
      </c>
      <c r="B22" s="90"/>
      <c r="C22" s="90"/>
      <c r="D22" s="91" t="s">
        <v>91</v>
      </c>
      <c r="E22" s="92"/>
      <c r="F22" s="85"/>
      <c r="G22" s="85"/>
      <c r="H22" s="85"/>
    </row>
    <row r="23" spans="1:8" ht="15">
      <c r="A23" s="93"/>
      <c r="B23" s="93"/>
      <c r="C23" s="85"/>
      <c r="D23" s="85"/>
      <c r="E23" s="85"/>
      <c r="F23" s="85"/>
      <c r="G23" s="85"/>
      <c r="H23" s="85"/>
    </row>
    <row r="24" ht="15" customHeight="1"/>
    <row r="26" ht="12.75" customHeight="1"/>
    <row r="27" ht="14.25" customHeight="1"/>
  </sheetData>
  <sheetProtection/>
  <mergeCells count="9">
    <mergeCell ref="A13:B13"/>
    <mergeCell ref="A2:H2"/>
    <mergeCell ref="A3:A4"/>
    <mergeCell ref="B3:B4"/>
    <mergeCell ref="C3:C4"/>
    <mergeCell ref="D3:D4"/>
    <mergeCell ref="E3:F3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03"/>
  <sheetViews>
    <sheetView zoomScale="80" zoomScaleNormal="80" zoomScalePageLayoutView="0" workbookViewId="0" topLeftCell="A1">
      <pane xSplit="8" ySplit="8" topLeftCell="I78" activePane="bottomRight" state="frozen"/>
      <selection pane="topLeft" activeCell="A1" sqref="A1"/>
      <selection pane="topRight" activeCell="I1" sqref="I1"/>
      <selection pane="bottomLeft" activeCell="A9" sqref="A9"/>
      <selection pane="bottomRight" activeCell="J1" sqref="J1"/>
    </sheetView>
  </sheetViews>
  <sheetFormatPr defaultColWidth="9.140625" defaultRowHeight="15" outlineLevelRow="1"/>
  <cols>
    <col min="1" max="1" width="3.00390625" style="1" customWidth="1"/>
    <col min="2" max="2" width="9.7109375" style="1" customWidth="1"/>
    <col min="3" max="3" width="47.28125" style="1" customWidth="1"/>
    <col min="4" max="4" width="8.8515625" style="1" customWidth="1"/>
    <col min="5" max="5" width="11.28125" style="1" customWidth="1"/>
    <col min="6" max="6" width="12.140625" style="1" customWidth="1"/>
    <col min="7" max="7" width="7.8515625" style="1" customWidth="1"/>
    <col min="8" max="8" width="11.00390625" style="1" customWidth="1"/>
    <col min="9" max="9" width="10.00390625" style="1" customWidth="1"/>
    <col min="10" max="11" width="6.140625" style="1" customWidth="1"/>
    <col min="12" max="12" width="12.421875" style="1" customWidth="1"/>
    <col min="13" max="13" width="4.7109375" style="1" customWidth="1"/>
    <col min="14" max="14" width="6.00390625" style="1" customWidth="1"/>
    <col min="15" max="16" width="10.8515625" style="1" customWidth="1"/>
    <col min="17" max="17" width="5.8515625" style="1" customWidth="1"/>
    <col min="18" max="18" width="6.00390625" style="1" customWidth="1"/>
    <col min="19" max="19" width="13.7109375" style="1" customWidth="1"/>
    <col min="20" max="21" width="6.28125" style="1" customWidth="1"/>
    <col min="22" max="22" width="9.28125" style="1" customWidth="1"/>
    <col min="23" max="23" width="8.421875" style="1" customWidth="1"/>
    <col min="24" max="24" width="7.8515625" style="1" customWidth="1"/>
    <col min="25" max="25" width="12.28125" style="1" customWidth="1"/>
    <col min="26" max="27" width="6.28125" style="1" customWidth="1"/>
    <col min="28" max="28" width="27.28125" style="1" customWidth="1"/>
    <col min="29" max="29" width="7.00390625" style="1" customWidth="1"/>
    <col min="30" max="30" width="10.57421875" style="1" customWidth="1"/>
    <col min="31" max="31" width="11.421875" style="1" customWidth="1"/>
    <col min="32" max="32" width="52.00390625" style="1" customWidth="1"/>
    <col min="33" max="33" width="10.7109375" style="1" customWidth="1"/>
    <col min="34" max="16384" width="9.140625" style="1" customWidth="1"/>
  </cols>
  <sheetData>
    <row r="1" ht="15.75">
      <c r="J1" s="187"/>
    </row>
    <row r="2" spans="2:33" ht="30.75" customHeight="1">
      <c r="B2" s="213" t="s">
        <v>80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5"/>
    </row>
    <row r="3" spans="2:33" s="62" customFormat="1" ht="27" customHeight="1">
      <c r="B3" s="216" t="s">
        <v>79</v>
      </c>
      <c r="C3" s="216" t="s">
        <v>78</v>
      </c>
      <c r="D3" s="219" t="s">
        <v>77</v>
      </c>
      <c r="E3" s="220" t="s">
        <v>226</v>
      </c>
      <c r="F3" s="221"/>
      <c r="G3" s="221"/>
      <c r="H3" s="222"/>
      <c r="I3" s="226" t="s">
        <v>109</v>
      </c>
      <c r="J3" s="227"/>
      <c r="K3" s="227"/>
      <c r="L3" s="227"/>
      <c r="M3" s="227"/>
      <c r="N3" s="228"/>
      <c r="O3" s="232" t="s">
        <v>76</v>
      </c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 t="s">
        <v>75</v>
      </c>
      <c r="AC3" s="232" t="s">
        <v>74</v>
      </c>
      <c r="AD3" s="232"/>
      <c r="AE3" s="232" t="s">
        <v>73</v>
      </c>
      <c r="AF3" s="232" t="s">
        <v>72</v>
      </c>
      <c r="AG3" s="232" t="s">
        <v>71</v>
      </c>
    </row>
    <row r="4" spans="2:33" s="62" customFormat="1" ht="39" customHeight="1">
      <c r="B4" s="217"/>
      <c r="C4" s="217"/>
      <c r="D4" s="219"/>
      <c r="E4" s="223"/>
      <c r="F4" s="224"/>
      <c r="G4" s="224"/>
      <c r="H4" s="225"/>
      <c r="I4" s="229"/>
      <c r="J4" s="230"/>
      <c r="K4" s="230"/>
      <c r="L4" s="230"/>
      <c r="M4" s="230"/>
      <c r="N4" s="231"/>
      <c r="O4" s="233" t="s">
        <v>70</v>
      </c>
      <c r="P4" s="234"/>
      <c r="Q4" s="234"/>
      <c r="R4" s="234"/>
      <c r="S4" s="234"/>
      <c r="T4" s="234"/>
      <c r="U4" s="235"/>
      <c r="V4" s="232" t="s">
        <v>69</v>
      </c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</row>
    <row r="5" spans="2:33" s="62" customFormat="1" ht="28.5" customHeight="1">
      <c r="B5" s="217"/>
      <c r="C5" s="217"/>
      <c r="D5" s="219"/>
      <c r="E5" s="232" t="s">
        <v>68</v>
      </c>
      <c r="F5" s="219" t="s">
        <v>67</v>
      </c>
      <c r="G5" s="232" t="s">
        <v>60</v>
      </c>
      <c r="H5" s="219" t="s">
        <v>59</v>
      </c>
      <c r="I5" s="233" t="s">
        <v>60</v>
      </c>
      <c r="J5" s="234"/>
      <c r="K5" s="235"/>
      <c r="L5" s="236" t="s">
        <v>59</v>
      </c>
      <c r="M5" s="237"/>
      <c r="N5" s="238"/>
      <c r="O5" s="239" t="s">
        <v>66</v>
      </c>
      <c r="P5" s="233" t="s">
        <v>60</v>
      </c>
      <c r="Q5" s="234"/>
      <c r="R5" s="235"/>
      <c r="S5" s="236" t="s">
        <v>59</v>
      </c>
      <c r="T5" s="237"/>
      <c r="U5" s="238"/>
      <c r="V5" s="233" t="s">
        <v>60</v>
      </c>
      <c r="W5" s="234"/>
      <c r="X5" s="235"/>
      <c r="Y5" s="236" t="s">
        <v>59</v>
      </c>
      <c r="Z5" s="237"/>
      <c r="AA5" s="238"/>
      <c r="AB5" s="232"/>
      <c r="AC5" s="232"/>
      <c r="AD5" s="232"/>
      <c r="AE5" s="232"/>
      <c r="AF5" s="232"/>
      <c r="AG5" s="232"/>
    </row>
    <row r="6" spans="2:33" s="62" customFormat="1" ht="60.75" customHeight="1">
      <c r="B6" s="218"/>
      <c r="C6" s="218"/>
      <c r="D6" s="219"/>
      <c r="E6" s="232"/>
      <c r="F6" s="219"/>
      <c r="G6" s="232"/>
      <c r="H6" s="219"/>
      <c r="I6" s="65" t="s">
        <v>63</v>
      </c>
      <c r="J6" s="65" t="s">
        <v>65</v>
      </c>
      <c r="K6" s="65" t="s">
        <v>64</v>
      </c>
      <c r="L6" s="65" t="s">
        <v>63</v>
      </c>
      <c r="M6" s="65" t="s">
        <v>62</v>
      </c>
      <c r="N6" s="65" t="s">
        <v>61</v>
      </c>
      <c r="O6" s="240"/>
      <c r="P6" s="65" t="s">
        <v>63</v>
      </c>
      <c r="Q6" s="65" t="s">
        <v>62</v>
      </c>
      <c r="R6" s="65" t="s">
        <v>61</v>
      </c>
      <c r="S6" s="65" t="s">
        <v>63</v>
      </c>
      <c r="T6" s="65" t="s">
        <v>62</v>
      </c>
      <c r="U6" s="65" t="s">
        <v>61</v>
      </c>
      <c r="V6" s="65" t="s">
        <v>63</v>
      </c>
      <c r="W6" s="65" t="s">
        <v>62</v>
      </c>
      <c r="X6" s="65" t="s">
        <v>61</v>
      </c>
      <c r="Y6" s="65" t="s">
        <v>63</v>
      </c>
      <c r="Z6" s="65" t="s">
        <v>62</v>
      </c>
      <c r="AA6" s="65" t="s">
        <v>61</v>
      </c>
      <c r="AB6" s="232"/>
      <c r="AC6" s="66" t="s">
        <v>60</v>
      </c>
      <c r="AD6" s="66" t="s">
        <v>59</v>
      </c>
      <c r="AE6" s="232"/>
      <c r="AF6" s="232"/>
      <c r="AG6" s="232"/>
    </row>
    <row r="7" spans="2:33" s="62" customFormat="1" ht="15.75"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3">
        <v>14</v>
      </c>
      <c r="P7" s="63">
        <v>15</v>
      </c>
      <c r="Q7" s="63">
        <v>16</v>
      </c>
      <c r="R7" s="63">
        <v>17</v>
      </c>
      <c r="S7" s="63">
        <v>18</v>
      </c>
      <c r="T7" s="63">
        <v>19</v>
      </c>
      <c r="U7" s="63">
        <v>20</v>
      </c>
      <c r="V7" s="63">
        <v>21</v>
      </c>
      <c r="W7" s="63">
        <v>22</v>
      </c>
      <c r="X7" s="63">
        <v>23</v>
      </c>
      <c r="Y7" s="63">
        <v>24</v>
      </c>
      <c r="Z7" s="63">
        <v>25</v>
      </c>
      <c r="AA7" s="63">
        <v>26</v>
      </c>
      <c r="AB7" s="63">
        <v>27</v>
      </c>
      <c r="AC7" s="63">
        <v>28</v>
      </c>
      <c r="AD7" s="63">
        <v>29</v>
      </c>
      <c r="AE7" s="63">
        <v>30</v>
      </c>
      <c r="AF7" s="63">
        <v>31</v>
      </c>
      <c r="AG7" s="63">
        <v>32</v>
      </c>
    </row>
    <row r="8" spans="2:33" ht="15.75">
      <c r="B8" s="31" t="s">
        <v>58</v>
      </c>
      <c r="C8" s="32" t="s">
        <v>57</v>
      </c>
      <c r="D8" s="31"/>
      <c r="E8" s="30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2:33" s="2" customFormat="1" ht="31.5" outlineLevel="1">
      <c r="B9" s="53" t="s">
        <v>56</v>
      </c>
      <c r="C9" s="140" t="s">
        <v>55</v>
      </c>
      <c r="D9" s="58"/>
      <c r="E9" s="20"/>
      <c r="F9" s="61"/>
      <c r="G9" s="57"/>
      <c r="H9" s="59">
        <f>H10</f>
        <v>14408.690999999999</v>
      </c>
      <c r="I9" s="59"/>
      <c r="J9" s="59"/>
      <c r="K9" s="59"/>
      <c r="L9" s="59">
        <f>L10</f>
        <v>9748.296000000002</v>
      </c>
      <c r="M9" s="59"/>
      <c r="N9" s="59"/>
      <c r="O9" s="59"/>
      <c r="P9" s="59"/>
      <c r="Q9" s="59"/>
      <c r="R9" s="59"/>
      <c r="S9" s="59">
        <f>S10</f>
        <v>11124.129333333334</v>
      </c>
      <c r="T9" s="59"/>
      <c r="U9" s="59"/>
      <c r="V9" s="59"/>
      <c r="W9" s="59"/>
      <c r="X9" s="59"/>
      <c r="Y9" s="59">
        <f>Y10</f>
        <v>1290.7959999999996</v>
      </c>
      <c r="Z9" s="59"/>
      <c r="AA9" s="59"/>
      <c r="AB9" s="59"/>
      <c r="AC9" s="59"/>
      <c r="AD9" s="59">
        <f>AD10</f>
        <v>-1375.833333333333</v>
      </c>
      <c r="AE9" s="59"/>
      <c r="AF9" s="59"/>
      <c r="AG9" s="59"/>
    </row>
    <row r="10" spans="2:33" s="2" customFormat="1" ht="15.75" outlineLevel="1">
      <c r="B10" s="60" t="s">
        <v>54</v>
      </c>
      <c r="C10" s="46" t="s">
        <v>92</v>
      </c>
      <c r="D10" s="58"/>
      <c r="E10" s="20"/>
      <c r="F10" s="57"/>
      <c r="G10" s="57"/>
      <c r="H10" s="111">
        <f>SUM(H11:H12)</f>
        <v>14408.690999999999</v>
      </c>
      <c r="I10" s="56"/>
      <c r="J10" s="56"/>
      <c r="K10" s="56"/>
      <c r="L10" s="111">
        <f>SUM(L11:L12)</f>
        <v>9748.296000000002</v>
      </c>
      <c r="M10" s="111"/>
      <c r="N10" s="56"/>
      <c r="O10" s="56"/>
      <c r="P10" s="56"/>
      <c r="Q10" s="56"/>
      <c r="R10" s="56"/>
      <c r="S10" s="111">
        <f>SUM(S11:S12)</f>
        <v>11124.129333333334</v>
      </c>
      <c r="T10" s="111"/>
      <c r="U10" s="111"/>
      <c r="V10" s="111"/>
      <c r="W10" s="111"/>
      <c r="X10" s="111"/>
      <c r="Y10" s="111">
        <f>SUM(Y11:Y12)</f>
        <v>1290.7959999999996</v>
      </c>
      <c r="Z10" s="111"/>
      <c r="AA10" s="111"/>
      <c r="AB10" s="111"/>
      <c r="AC10" s="111"/>
      <c r="AD10" s="111">
        <f>SUM(AD11:AD12)</f>
        <v>-1375.833333333333</v>
      </c>
      <c r="AE10" s="56"/>
      <c r="AF10" s="56"/>
      <c r="AG10" s="56"/>
    </row>
    <row r="11" spans="2:33" s="2" customFormat="1" ht="55.5" customHeight="1" outlineLevel="1">
      <c r="B11" s="138" t="s">
        <v>123</v>
      </c>
      <c r="C11" s="153" t="s">
        <v>124</v>
      </c>
      <c r="D11" s="26" t="s">
        <v>3</v>
      </c>
      <c r="E11" s="139"/>
      <c r="F11" s="139">
        <v>13114.775</v>
      </c>
      <c r="G11" s="154">
        <v>1</v>
      </c>
      <c r="H11" s="107">
        <f>G11*F11</f>
        <v>13114.775</v>
      </c>
      <c r="I11" s="23">
        <f>L11/H11</f>
        <v>0.644645447596318</v>
      </c>
      <c r="J11" s="110"/>
      <c r="K11" s="23"/>
      <c r="L11" s="21">
        <v>8454.380000000001</v>
      </c>
      <c r="M11" s="21"/>
      <c r="N11" s="23"/>
      <c r="O11" s="21">
        <f>S11/P11</f>
        <v>13114.774999999998</v>
      </c>
      <c r="P11" s="21">
        <f>S11/H11</f>
        <v>0.7497904716881025</v>
      </c>
      <c r="Q11" s="21"/>
      <c r="R11" s="21"/>
      <c r="S11" s="21">
        <v>9833.333333333334</v>
      </c>
      <c r="T11" s="21"/>
      <c r="U11" s="21"/>
      <c r="V11" s="21"/>
      <c r="W11" s="21"/>
      <c r="X11" s="21"/>
      <c r="Y11" s="21">
        <v>0</v>
      </c>
      <c r="Z11" s="21"/>
      <c r="AA11" s="21"/>
      <c r="AB11" s="39"/>
      <c r="AC11" s="178">
        <f>I11-P11</f>
        <v>-0.1051450240917845</v>
      </c>
      <c r="AD11" s="20">
        <f>L11-S11</f>
        <v>-1378.953333333333</v>
      </c>
      <c r="AE11" s="19">
        <f aca="true" t="shared" si="0" ref="AE11:AE38">O11/F11-1</f>
        <v>0</v>
      </c>
      <c r="AF11" s="20" t="s">
        <v>288</v>
      </c>
      <c r="AG11" s="20"/>
    </row>
    <row r="12" spans="2:33" s="2" customFormat="1" ht="31.5" outlineLevel="1">
      <c r="B12" s="138" t="s">
        <v>125</v>
      </c>
      <c r="C12" s="153" t="s">
        <v>126</v>
      </c>
      <c r="D12" s="26" t="s">
        <v>3</v>
      </c>
      <c r="E12" s="139"/>
      <c r="F12" s="139">
        <f>H12/G12</f>
        <v>49.766000000000005</v>
      </c>
      <c r="G12" s="154">
        <f>SUM(G13:G38)</f>
        <v>26</v>
      </c>
      <c r="H12" s="107">
        <f>SUM(H13:H38)</f>
        <v>1293.9160000000002</v>
      </c>
      <c r="I12" s="110">
        <f>SUM(I13:I38)</f>
        <v>26</v>
      </c>
      <c r="J12" s="110"/>
      <c r="K12" s="23"/>
      <c r="L12" s="107">
        <f>SUM(L13:L38)</f>
        <v>1293.9160000000002</v>
      </c>
      <c r="M12" s="107"/>
      <c r="N12" s="23"/>
      <c r="O12" s="21">
        <f>S12/P12</f>
        <v>49.64599999999999</v>
      </c>
      <c r="P12" s="110">
        <f>SUM(P13:P38)</f>
        <v>26</v>
      </c>
      <c r="Q12" s="21"/>
      <c r="R12" s="21"/>
      <c r="S12" s="107">
        <f>SUM(S13:S38)</f>
        <v>1290.7959999999996</v>
      </c>
      <c r="T12" s="55"/>
      <c r="U12" s="55"/>
      <c r="V12" s="110">
        <f>SUM(V13:V38)</f>
        <v>26</v>
      </c>
      <c r="W12" s="21"/>
      <c r="X12" s="21"/>
      <c r="Y12" s="107">
        <f>SUM(Y13:Y38)</f>
        <v>1290.7959999999996</v>
      </c>
      <c r="Z12" s="55"/>
      <c r="AA12" s="55"/>
      <c r="AB12" s="39"/>
      <c r="AC12" s="179">
        <f>SUM(AC13:AC38)</f>
        <v>0</v>
      </c>
      <c r="AD12" s="107">
        <f>SUM(AD13:AD38)</f>
        <v>3.1199999999999335</v>
      </c>
      <c r="AE12" s="19">
        <f t="shared" si="0"/>
        <v>-0.002411284812924852</v>
      </c>
      <c r="AF12" s="34" t="s">
        <v>227</v>
      </c>
      <c r="AG12" s="20"/>
    </row>
    <row r="13" spans="2:33" s="2" customFormat="1" ht="15.75" outlineLevel="1">
      <c r="B13" s="138" t="s">
        <v>127</v>
      </c>
      <c r="C13" s="153" t="s">
        <v>128</v>
      </c>
      <c r="D13" s="26"/>
      <c r="E13" s="139"/>
      <c r="F13" s="139">
        <v>49.766</v>
      </c>
      <c r="G13" s="154">
        <v>1</v>
      </c>
      <c r="H13" s="107">
        <f aca="true" t="shared" si="1" ref="H13:H38">G13*F13</f>
        <v>49.766</v>
      </c>
      <c r="I13" s="110">
        <f aca="true" t="shared" si="2" ref="I13:I38">G13</f>
        <v>1</v>
      </c>
      <c r="J13" s="110"/>
      <c r="K13" s="23"/>
      <c r="L13" s="21">
        <f aca="true" t="shared" si="3" ref="L13:L38">H13</f>
        <v>49.766</v>
      </c>
      <c r="M13" s="21"/>
      <c r="N13" s="23"/>
      <c r="O13" s="21">
        <f aca="true" t="shared" si="4" ref="O13:O38">S13/P13</f>
        <v>49.646</v>
      </c>
      <c r="P13" s="110">
        <v>1</v>
      </c>
      <c r="Q13" s="21"/>
      <c r="R13" s="21"/>
      <c r="S13" s="21">
        <v>49.646</v>
      </c>
      <c r="T13" s="21"/>
      <c r="U13" s="21"/>
      <c r="V13" s="110">
        <v>1</v>
      </c>
      <c r="W13" s="21"/>
      <c r="X13" s="21"/>
      <c r="Y13" s="21">
        <v>49.646</v>
      </c>
      <c r="Z13" s="21"/>
      <c r="AA13" s="21"/>
      <c r="AB13" s="39" t="s">
        <v>251</v>
      </c>
      <c r="AC13" s="178">
        <f aca="true" t="shared" si="5" ref="AC13:AC38">I13-P13</f>
        <v>0</v>
      </c>
      <c r="AD13" s="20">
        <f aca="true" t="shared" si="6" ref="AD13:AD38">L13-S13</f>
        <v>0.11999999999999744</v>
      </c>
      <c r="AE13" s="19">
        <f t="shared" si="0"/>
        <v>-0.002411284812924408</v>
      </c>
      <c r="AF13" s="34"/>
      <c r="AG13" s="20"/>
    </row>
    <row r="14" spans="2:33" s="2" customFormat="1" ht="15.75" outlineLevel="1">
      <c r="B14" s="138" t="s">
        <v>129</v>
      </c>
      <c r="C14" s="145" t="s">
        <v>221</v>
      </c>
      <c r="D14" s="26"/>
      <c r="E14" s="139"/>
      <c r="F14" s="139">
        <v>49.766</v>
      </c>
      <c r="G14" s="154">
        <v>1</v>
      </c>
      <c r="H14" s="107">
        <f t="shared" si="1"/>
        <v>49.766</v>
      </c>
      <c r="I14" s="110">
        <f t="shared" si="2"/>
        <v>1</v>
      </c>
      <c r="J14" s="110"/>
      <c r="K14" s="23"/>
      <c r="L14" s="21">
        <f t="shared" si="3"/>
        <v>49.766</v>
      </c>
      <c r="M14" s="21"/>
      <c r="N14" s="23"/>
      <c r="O14" s="21">
        <f t="shared" si="4"/>
        <v>49.646</v>
      </c>
      <c r="P14" s="110">
        <v>1</v>
      </c>
      <c r="Q14" s="21"/>
      <c r="R14" s="21"/>
      <c r="S14" s="21">
        <v>49.646</v>
      </c>
      <c r="T14" s="21"/>
      <c r="U14" s="21"/>
      <c r="V14" s="110">
        <v>1</v>
      </c>
      <c r="W14" s="21"/>
      <c r="X14" s="21"/>
      <c r="Y14" s="21">
        <v>49.646</v>
      </c>
      <c r="Z14" s="21"/>
      <c r="AA14" s="21"/>
      <c r="AB14" s="39" t="s">
        <v>262</v>
      </c>
      <c r="AC14" s="178">
        <f t="shared" si="5"/>
        <v>0</v>
      </c>
      <c r="AD14" s="20">
        <f t="shared" si="6"/>
        <v>0.11999999999999744</v>
      </c>
      <c r="AE14" s="19">
        <f t="shared" si="0"/>
        <v>-0.002411284812924408</v>
      </c>
      <c r="AF14" s="34"/>
      <c r="AG14" s="20"/>
    </row>
    <row r="15" spans="2:33" s="2" customFormat="1" ht="15.75" outlineLevel="1">
      <c r="B15" s="138" t="s">
        <v>130</v>
      </c>
      <c r="C15" s="145" t="s">
        <v>222</v>
      </c>
      <c r="D15" s="26"/>
      <c r="E15" s="20"/>
      <c r="F15" s="139">
        <v>49.766</v>
      </c>
      <c r="G15" s="154">
        <v>1</v>
      </c>
      <c r="H15" s="107">
        <f t="shared" si="1"/>
        <v>49.766</v>
      </c>
      <c r="I15" s="110">
        <f t="shared" si="2"/>
        <v>1</v>
      </c>
      <c r="J15" s="110"/>
      <c r="K15" s="111"/>
      <c r="L15" s="21">
        <f t="shared" si="3"/>
        <v>49.766</v>
      </c>
      <c r="M15" s="21"/>
      <c r="N15" s="111"/>
      <c r="O15" s="21">
        <f t="shared" si="4"/>
        <v>49.646</v>
      </c>
      <c r="P15" s="110">
        <v>1</v>
      </c>
      <c r="Q15" s="111"/>
      <c r="R15" s="111"/>
      <c r="S15" s="21">
        <v>49.646</v>
      </c>
      <c r="T15" s="21"/>
      <c r="U15" s="21"/>
      <c r="V15" s="110">
        <v>1</v>
      </c>
      <c r="W15" s="21"/>
      <c r="X15" s="21"/>
      <c r="Y15" s="21">
        <v>49.646</v>
      </c>
      <c r="Z15" s="111"/>
      <c r="AA15" s="111"/>
      <c r="AB15" s="39" t="s">
        <v>263</v>
      </c>
      <c r="AC15" s="178">
        <f t="shared" si="5"/>
        <v>0</v>
      </c>
      <c r="AD15" s="20">
        <f t="shared" si="6"/>
        <v>0.11999999999999744</v>
      </c>
      <c r="AE15" s="19">
        <f t="shared" si="0"/>
        <v>-0.002411284812924408</v>
      </c>
      <c r="AF15" s="56"/>
      <c r="AG15" s="56"/>
    </row>
    <row r="16" spans="2:33" s="2" customFormat="1" ht="15.75" outlineLevel="1">
      <c r="B16" s="138" t="s">
        <v>131</v>
      </c>
      <c r="C16" s="145" t="s">
        <v>223</v>
      </c>
      <c r="D16" s="28"/>
      <c r="E16" s="54"/>
      <c r="F16" s="139">
        <v>49.766</v>
      </c>
      <c r="G16" s="154">
        <v>1</v>
      </c>
      <c r="H16" s="107">
        <f t="shared" si="1"/>
        <v>49.766</v>
      </c>
      <c r="I16" s="110">
        <f t="shared" si="2"/>
        <v>1</v>
      </c>
      <c r="J16" s="110"/>
      <c r="K16" s="107"/>
      <c r="L16" s="21">
        <f t="shared" si="3"/>
        <v>49.766</v>
      </c>
      <c r="M16" s="21"/>
      <c r="N16" s="23"/>
      <c r="O16" s="21">
        <f t="shared" si="4"/>
        <v>49.646</v>
      </c>
      <c r="P16" s="110">
        <v>1</v>
      </c>
      <c r="Q16" s="21"/>
      <c r="R16" s="21"/>
      <c r="S16" s="21">
        <v>49.646</v>
      </c>
      <c r="T16" s="21"/>
      <c r="U16" s="21"/>
      <c r="V16" s="110">
        <v>1</v>
      </c>
      <c r="W16" s="21"/>
      <c r="X16" s="21"/>
      <c r="Y16" s="21">
        <v>49.646</v>
      </c>
      <c r="Z16" s="21"/>
      <c r="AA16" s="21"/>
      <c r="AB16" s="39" t="s">
        <v>264</v>
      </c>
      <c r="AC16" s="178">
        <f t="shared" si="5"/>
        <v>0</v>
      </c>
      <c r="AD16" s="20">
        <f t="shared" si="6"/>
        <v>0.11999999999999744</v>
      </c>
      <c r="AE16" s="19">
        <f t="shared" si="0"/>
        <v>-0.002411284812924408</v>
      </c>
      <c r="AF16" s="18"/>
      <c r="AG16" s="21"/>
    </row>
    <row r="17" spans="2:33" s="2" customFormat="1" ht="15.75" outlineLevel="1">
      <c r="B17" s="138" t="s">
        <v>132</v>
      </c>
      <c r="C17" s="145" t="s">
        <v>224</v>
      </c>
      <c r="D17" s="26"/>
      <c r="E17" s="54"/>
      <c r="F17" s="139">
        <v>49.766</v>
      </c>
      <c r="G17" s="154">
        <v>1</v>
      </c>
      <c r="H17" s="107">
        <f t="shared" si="1"/>
        <v>49.766</v>
      </c>
      <c r="I17" s="110">
        <f t="shared" si="2"/>
        <v>1</v>
      </c>
      <c r="J17" s="110"/>
      <c r="K17" s="23"/>
      <c r="L17" s="21">
        <f t="shared" si="3"/>
        <v>49.766</v>
      </c>
      <c r="M17" s="21"/>
      <c r="N17" s="23"/>
      <c r="O17" s="21">
        <f t="shared" si="4"/>
        <v>49.646</v>
      </c>
      <c r="P17" s="110">
        <v>1</v>
      </c>
      <c r="Q17" s="21"/>
      <c r="R17" s="21"/>
      <c r="S17" s="21">
        <v>49.646</v>
      </c>
      <c r="T17" s="21"/>
      <c r="U17" s="21"/>
      <c r="V17" s="110">
        <v>1</v>
      </c>
      <c r="W17" s="21"/>
      <c r="X17" s="21"/>
      <c r="Y17" s="21">
        <v>49.646</v>
      </c>
      <c r="Z17" s="21"/>
      <c r="AA17" s="21"/>
      <c r="AB17" s="39" t="s">
        <v>265</v>
      </c>
      <c r="AC17" s="178">
        <f t="shared" si="5"/>
        <v>0</v>
      </c>
      <c r="AD17" s="20">
        <f t="shared" si="6"/>
        <v>0.11999999999999744</v>
      </c>
      <c r="AE17" s="19">
        <f t="shared" si="0"/>
        <v>-0.002411284812924408</v>
      </c>
      <c r="AF17" s="18"/>
      <c r="AG17" s="21"/>
    </row>
    <row r="18" spans="2:33" s="2" customFormat="1" ht="15.75" outlineLevel="1">
      <c r="B18" s="138" t="s">
        <v>133</v>
      </c>
      <c r="C18" s="145" t="s">
        <v>225</v>
      </c>
      <c r="D18" s="26"/>
      <c r="E18" s="54"/>
      <c r="F18" s="139">
        <v>49.766</v>
      </c>
      <c r="G18" s="154">
        <v>1</v>
      </c>
      <c r="H18" s="107">
        <f t="shared" si="1"/>
        <v>49.766</v>
      </c>
      <c r="I18" s="110">
        <f t="shared" si="2"/>
        <v>1</v>
      </c>
      <c r="J18" s="110"/>
      <c r="K18" s="23"/>
      <c r="L18" s="21">
        <f t="shared" si="3"/>
        <v>49.766</v>
      </c>
      <c r="M18" s="21"/>
      <c r="N18" s="23"/>
      <c r="O18" s="21">
        <f t="shared" si="4"/>
        <v>49.646</v>
      </c>
      <c r="P18" s="110">
        <v>1</v>
      </c>
      <c r="Q18" s="21"/>
      <c r="R18" s="21"/>
      <c r="S18" s="21">
        <v>49.646</v>
      </c>
      <c r="T18" s="21"/>
      <c r="U18" s="21"/>
      <c r="V18" s="110">
        <v>1</v>
      </c>
      <c r="W18" s="21"/>
      <c r="X18" s="21"/>
      <c r="Y18" s="21">
        <v>49.646</v>
      </c>
      <c r="Z18" s="21"/>
      <c r="AA18" s="21"/>
      <c r="AB18" s="39" t="s">
        <v>266</v>
      </c>
      <c r="AC18" s="178">
        <f t="shared" si="5"/>
        <v>0</v>
      </c>
      <c r="AD18" s="20">
        <f t="shared" si="6"/>
        <v>0.11999999999999744</v>
      </c>
      <c r="AE18" s="19">
        <f t="shared" si="0"/>
        <v>-0.002411284812924408</v>
      </c>
      <c r="AF18" s="18"/>
      <c r="AG18" s="21"/>
    </row>
    <row r="19" spans="2:33" s="2" customFormat="1" ht="15.75" outlineLevel="1">
      <c r="B19" s="138" t="s">
        <v>134</v>
      </c>
      <c r="C19" s="153" t="s">
        <v>135</v>
      </c>
      <c r="D19" s="26"/>
      <c r="E19" s="54"/>
      <c r="F19" s="139">
        <v>49.766</v>
      </c>
      <c r="G19" s="154">
        <v>1</v>
      </c>
      <c r="H19" s="107">
        <f t="shared" si="1"/>
        <v>49.766</v>
      </c>
      <c r="I19" s="110">
        <f t="shared" si="2"/>
        <v>1</v>
      </c>
      <c r="J19" s="110"/>
      <c r="K19" s="23"/>
      <c r="L19" s="21">
        <f t="shared" si="3"/>
        <v>49.766</v>
      </c>
      <c r="M19" s="21"/>
      <c r="N19" s="23"/>
      <c r="O19" s="21">
        <f t="shared" si="4"/>
        <v>49.646</v>
      </c>
      <c r="P19" s="110">
        <v>1</v>
      </c>
      <c r="Q19" s="21"/>
      <c r="R19" s="21"/>
      <c r="S19" s="21">
        <v>49.646</v>
      </c>
      <c r="T19" s="21"/>
      <c r="U19" s="21"/>
      <c r="V19" s="110">
        <v>1</v>
      </c>
      <c r="W19" s="21"/>
      <c r="X19" s="21"/>
      <c r="Y19" s="21">
        <v>49.646</v>
      </c>
      <c r="Z19" s="21"/>
      <c r="AA19" s="21"/>
      <c r="AB19" s="39" t="s">
        <v>267</v>
      </c>
      <c r="AC19" s="178">
        <f t="shared" si="5"/>
        <v>0</v>
      </c>
      <c r="AD19" s="20">
        <f t="shared" si="6"/>
        <v>0.11999999999999744</v>
      </c>
      <c r="AE19" s="19">
        <f t="shared" si="0"/>
        <v>-0.002411284812924408</v>
      </c>
      <c r="AF19" s="18"/>
      <c r="AG19" s="21"/>
    </row>
    <row r="20" spans="2:33" s="2" customFormat="1" ht="15.75" outlineLevel="1">
      <c r="B20" s="138" t="s">
        <v>136</v>
      </c>
      <c r="C20" s="153" t="s">
        <v>137</v>
      </c>
      <c r="D20" s="26"/>
      <c r="E20" s="54"/>
      <c r="F20" s="139">
        <v>49.766</v>
      </c>
      <c r="G20" s="154">
        <v>1</v>
      </c>
      <c r="H20" s="107">
        <f t="shared" si="1"/>
        <v>49.766</v>
      </c>
      <c r="I20" s="110">
        <f t="shared" si="2"/>
        <v>1</v>
      </c>
      <c r="J20" s="110"/>
      <c r="K20" s="23"/>
      <c r="L20" s="21">
        <f t="shared" si="3"/>
        <v>49.766</v>
      </c>
      <c r="M20" s="21"/>
      <c r="N20" s="23"/>
      <c r="O20" s="21">
        <f t="shared" si="4"/>
        <v>49.646</v>
      </c>
      <c r="P20" s="110">
        <v>1</v>
      </c>
      <c r="Q20" s="21"/>
      <c r="R20" s="21"/>
      <c r="S20" s="21">
        <v>49.646</v>
      </c>
      <c r="T20" s="21"/>
      <c r="U20" s="21"/>
      <c r="V20" s="110">
        <v>1</v>
      </c>
      <c r="W20" s="21"/>
      <c r="X20" s="21"/>
      <c r="Y20" s="21">
        <v>49.646</v>
      </c>
      <c r="Z20" s="21"/>
      <c r="AA20" s="21"/>
      <c r="AB20" s="39" t="s">
        <v>249</v>
      </c>
      <c r="AC20" s="178">
        <f t="shared" si="5"/>
        <v>0</v>
      </c>
      <c r="AD20" s="20">
        <f t="shared" si="6"/>
        <v>0.11999999999999744</v>
      </c>
      <c r="AE20" s="19">
        <f t="shared" si="0"/>
        <v>-0.002411284812924408</v>
      </c>
      <c r="AF20" s="18"/>
      <c r="AG20" s="21"/>
    </row>
    <row r="21" spans="2:33" s="2" customFormat="1" ht="15.75" outlineLevel="1">
      <c r="B21" s="138" t="s">
        <v>138</v>
      </c>
      <c r="C21" s="153" t="s">
        <v>139</v>
      </c>
      <c r="D21" s="26"/>
      <c r="E21" s="54"/>
      <c r="F21" s="139">
        <v>49.766</v>
      </c>
      <c r="G21" s="154">
        <v>1</v>
      </c>
      <c r="H21" s="107">
        <f t="shared" si="1"/>
        <v>49.766</v>
      </c>
      <c r="I21" s="110">
        <f t="shared" si="2"/>
        <v>1</v>
      </c>
      <c r="J21" s="110"/>
      <c r="K21" s="23"/>
      <c r="L21" s="21">
        <f t="shared" si="3"/>
        <v>49.766</v>
      </c>
      <c r="M21" s="21"/>
      <c r="N21" s="23"/>
      <c r="O21" s="21">
        <f t="shared" si="4"/>
        <v>49.646</v>
      </c>
      <c r="P21" s="110">
        <v>1</v>
      </c>
      <c r="Q21" s="21"/>
      <c r="R21" s="21"/>
      <c r="S21" s="21">
        <v>49.646</v>
      </c>
      <c r="T21" s="21"/>
      <c r="U21" s="21"/>
      <c r="V21" s="110">
        <v>1</v>
      </c>
      <c r="W21" s="21"/>
      <c r="X21" s="21"/>
      <c r="Y21" s="21">
        <v>49.646</v>
      </c>
      <c r="Z21" s="21"/>
      <c r="AA21" s="21"/>
      <c r="AB21" s="39" t="s">
        <v>250</v>
      </c>
      <c r="AC21" s="178">
        <f t="shared" si="5"/>
        <v>0</v>
      </c>
      <c r="AD21" s="20">
        <f t="shared" si="6"/>
        <v>0.11999999999999744</v>
      </c>
      <c r="AE21" s="19">
        <f t="shared" si="0"/>
        <v>-0.002411284812924408</v>
      </c>
      <c r="AF21" s="18"/>
      <c r="AG21" s="21"/>
    </row>
    <row r="22" spans="2:33" s="2" customFormat="1" ht="15.75" outlineLevel="1">
      <c r="B22" s="138" t="s">
        <v>140</v>
      </c>
      <c r="C22" s="153" t="s">
        <v>141</v>
      </c>
      <c r="D22" s="26"/>
      <c r="E22" s="54"/>
      <c r="F22" s="139">
        <v>49.766</v>
      </c>
      <c r="G22" s="154">
        <v>1</v>
      </c>
      <c r="H22" s="107">
        <f t="shared" si="1"/>
        <v>49.766</v>
      </c>
      <c r="I22" s="110">
        <f t="shared" si="2"/>
        <v>1</v>
      </c>
      <c r="J22" s="110"/>
      <c r="K22" s="23"/>
      <c r="L22" s="21">
        <f t="shared" si="3"/>
        <v>49.766</v>
      </c>
      <c r="M22" s="21"/>
      <c r="N22" s="23"/>
      <c r="O22" s="21">
        <f t="shared" si="4"/>
        <v>49.646</v>
      </c>
      <c r="P22" s="110">
        <v>1</v>
      </c>
      <c r="Q22" s="21"/>
      <c r="R22" s="21"/>
      <c r="S22" s="21">
        <v>49.646</v>
      </c>
      <c r="T22" s="21"/>
      <c r="U22" s="21"/>
      <c r="V22" s="110">
        <v>1</v>
      </c>
      <c r="W22" s="21"/>
      <c r="X22" s="21"/>
      <c r="Y22" s="21">
        <v>49.646</v>
      </c>
      <c r="Z22" s="21"/>
      <c r="AA22" s="21"/>
      <c r="AB22" s="39" t="s">
        <v>268</v>
      </c>
      <c r="AC22" s="178">
        <f t="shared" si="5"/>
        <v>0</v>
      </c>
      <c r="AD22" s="20">
        <f t="shared" si="6"/>
        <v>0.11999999999999744</v>
      </c>
      <c r="AE22" s="19">
        <f t="shared" si="0"/>
        <v>-0.002411284812924408</v>
      </c>
      <c r="AF22" s="18"/>
      <c r="AG22" s="21"/>
    </row>
    <row r="23" spans="2:33" s="2" customFormat="1" ht="15.75" outlineLevel="1">
      <c r="B23" s="138" t="s">
        <v>142</v>
      </c>
      <c r="C23" s="153" t="s">
        <v>143</v>
      </c>
      <c r="D23" s="26"/>
      <c r="E23" s="54"/>
      <c r="F23" s="139">
        <v>49.766</v>
      </c>
      <c r="G23" s="154">
        <v>1</v>
      </c>
      <c r="H23" s="107">
        <f t="shared" si="1"/>
        <v>49.766</v>
      </c>
      <c r="I23" s="110">
        <f t="shared" si="2"/>
        <v>1</v>
      </c>
      <c r="J23" s="110"/>
      <c r="K23" s="23"/>
      <c r="L23" s="21">
        <f t="shared" si="3"/>
        <v>49.766</v>
      </c>
      <c r="M23" s="21"/>
      <c r="N23" s="23"/>
      <c r="O23" s="21">
        <f t="shared" si="4"/>
        <v>49.646</v>
      </c>
      <c r="P23" s="110">
        <v>1</v>
      </c>
      <c r="Q23" s="21"/>
      <c r="R23" s="21"/>
      <c r="S23" s="21">
        <v>49.646</v>
      </c>
      <c r="T23" s="21"/>
      <c r="U23" s="21"/>
      <c r="V23" s="110">
        <v>1</v>
      </c>
      <c r="W23" s="21"/>
      <c r="X23" s="21"/>
      <c r="Y23" s="21">
        <v>49.646</v>
      </c>
      <c r="Z23" s="21"/>
      <c r="AA23" s="21"/>
      <c r="AB23" s="39" t="s">
        <v>277</v>
      </c>
      <c r="AC23" s="178">
        <f t="shared" si="5"/>
        <v>0</v>
      </c>
      <c r="AD23" s="20">
        <f t="shared" si="6"/>
        <v>0.11999999999999744</v>
      </c>
      <c r="AE23" s="19">
        <f t="shared" si="0"/>
        <v>-0.002411284812924408</v>
      </c>
      <c r="AF23" s="18"/>
      <c r="AG23" s="21"/>
    </row>
    <row r="24" spans="2:33" s="2" customFormat="1" ht="15.75" outlineLevel="1">
      <c r="B24" s="138" t="s">
        <v>144</v>
      </c>
      <c r="C24" s="153" t="s">
        <v>145</v>
      </c>
      <c r="D24" s="26"/>
      <c r="E24" s="54"/>
      <c r="F24" s="139">
        <v>49.766</v>
      </c>
      <c r="G24" s="154">
        <v>1</v>
      </c>
      <c r="H24" s="107">
        <f t="shared" si="1"/>
        <v>49.766</v>
      </c>
      <c r="I24" s="110">
        <f t="shared" si="2"/>
        <v>1</v>
      </c>
      <c r="J24" s="110"/>
      <c r="K24" s="23"/>
      <c r="L24" s="21">
        <f t="shared" si="3"/>
        <v>49.766</v>
      </c>
      <c r="M24" s="21"/>
      <c r="N24" s="23"/>
      <c r="O24" s="21">
        <f t="shared" si="4"/>
        <v>49.646</v>
      </c>
      <c r="P24" s="110">
        <v>1</v>
      </c>
      <c r="Q24" s="21"/>
      <c r="R24" s="21"/>
      <c r="S24" s="21">
        <v>49.646</v>
      </c>
      <c r="T24" s="21"/>
      <c r="U24" s="21"/>
      <c r="V24" s="110">
        <v>1</v>
      </c>
      <c r="W24" s="21"/>
      <c r="X24" s="21"/>
      <c r="Y24" s="21">
        <v>49.646</v>
      </c>
      <c r="Z24" s="21"/>
      <c r="AA24" s="21"/>
      <c r="AB24" s="39" t="s">
        <v>269</v>
      </c>
      <c r="AC24" s="178">
        <f t="shared" si="5"/>
        <v>0</v>
      </c>
      <c r="AD24" s="20">
        <f t="shared" si="6"/>
        <v>0.11999999999999744</v>
      </c>
      <c r="AE24" s="19">
        <f t="shared" si="0"/>
        <v>-0.002411284812924408</v>
      </c>
      <c r="AF24" s="18"/>
      <c r="AG24" s="21"/>
    </row>
    <row r="25" spans="2:33" s="2" customFormat="1" ht="15.75" outlineLevel="1">
      <c r="B25" s="138" t="s">
        <v>146</v>
      </c>
      <c r="C25" s="153" t="s">
        <v>147</v>
      </c>
      <c r="D25" s="26"/>
      <c r="E25" s="54"/>
      <c r="F25" s="139">
        <v>49.766</v>
      </c>
      <c r="G25" s="154">
        <v>1</v>
      </c>
      <c r="H25" s="107">
        <f t="shared" si="1"/>
        <v>49.766</v>
      </c>
      <c r="I25" s="110">
        <f t="shared" si="2"/>
        <v>1</v>
      </c>
      <c r="J25" s="110"/>
      <c r="K25" s="23"/>
      <c r="L25" s="21">
        <f t="shared" si="3"/>
        <v>49.766</v>
      </c>
      <c r="M25" s="21"/>
      <c r="N25" s="23"/>
      <c r="O25" s="21">
        <f t="shared" si="4"/>
        <v>49.646</v>
      </c>
      <c r="P25" s="110">
        <v>1</v>
      </c>
      <c r="Q25" s="21"/>
      <c r="R25" s="21"/>
      <c r="S25" s="21">
        <v>49.646</v>
      </c>
      <c r="T25" s="21"/>
      <c r="U25" s="21"/>
      <c r="V25" s="110">
        <v>1</v>
      </c>
      <c r="W25" s="21"/>
      <c r="X25" s="21"/>
      <c r="Y25" s="21">
        <v>49.646</v>
      </c>
      <c r="Z25" s="21"/>
      <c r="AA25" s="21"/>
      <c r="AB25" s="39" t="s">
        <v>271</v>
      </c>
      <c r="AC25" s="178">
        <f t="shared" si="5"/>
        <v>0</v>
      </c>
      <c r="AD25" s="20">
        <f t="shared" si="6"/>
        <v>0.11999999999999744</v>
      </c>
      <c r="AE25" s="19">
        <f t="shared" si="0"/>
        <v>-0.002411284812924408</v>
      </c>
      <c r="AF25" s="18"/>
      <c r="AG25" s="21"/>
    </row>
    <row r="26" spans="2:33" s="2" customFormat="1" ht="15.75" outlineLevel="1">
      <c r="B26" s="138" t="s">
        <v>148</v>
      </c>
      <c r="C26" s="153" t="s">
        <v>149</v>
      </c>
      <c r="D26" s="26"/>
      <c r="E26" s="54"/>
      <c r="F26" s="139">
        <v>49.766</v>
      </c>
      <c r="G26" s="154">
        <v>1</v>
      </c>
      <c r="H26" s="107">
        <f t="shared" si="1"/>
        <v>49.766</v>
      </c>
      <c r="I26" s="110">
        <f t="shared" si="2"/>
        <v>1</v>
      </c>
      <c r="J26" s="110"/>
      <c r="K26" s="23"/>
      <c r="L26" s="21">
        <f t="shared" si="3"/>
        <v>49.766</v>
      </c>
      <c r="M26" s="21"/>
      <c r="N26" s="23"/>
      <c r="O26" s="21">
        <f t="shared" si="4"/>
        <v>49.646</v>
      </c>
      <c r="P26" s="110">
        <v>1</v>
      </c>
      <c r="Q26" s="21"/>
      <c r="R26" s="21"/>
      <c r="S26" s="21">
        <v>49.646</v>
      </c>
      <c r="T26" s="21"/>
      <c r="U26" s="21"/>
      <c r="V26" s="110">
        <v>1</v>
      </c>
      <c r="W26" s="21"/>
      <c r="X26" s="21"/>
      <c r="Y26" s="21">
        <v>49.646</v>
      </c>
      <c r="Z26" s="21"/>
      <c r="AA26" s="21"/>
      <c r="AB26" s="39" t="s">
        <v>272</v>
      </c>
      <c r="AC26" s="178">
        <f t="shared" si="5"/>
        <v>0</v>
      </c>
      <c r="AD26" s="20">
        <f t="shared" si="6"/>
        <v>0.11999999999999744</v>
      </c>
      <c r="AE26" s="19">
        <f t="shared" si="0"/>
        <v>-0.002411284812924408</v>
      </c>
      <c r="AF26" s="18"/>
      <c r="AG26" s="21"/>
    </row>
    <row r="27" spans="2:33" s="2" customFormat="1" ht="15.75" outlineLevel="1">
      <c r="B27" s="138" t="s">
        <v>150</v>
      </c>
      <c r="C27" s="153" t="s">
        <v>151</v>
      </c>
      <c r="D27" s="26"/>
      <c r="E27" s="54"/>
      <c r="F27" s="139">
        <v>49.766</v>
      </c>
      <c r="G27" s="154">
        <v>1</v>
      </c>
      <c r="H27" s="107">
        <f t="shared" si="1"/>
        <v>49.766</v>
      </c>
      <c r="I27" s="110">
        <f t="shared" si="2"/>
        <v>1</v>
      </c>
      <c r="J27" s="110"/>
      <c r="K27" s="23"/>
      <c r="L27" s="21">
        <f t="shared" si="3"/>
        <v>49.766</v>
      </c>
      <c r="M27" s="21"/>
      <c r="N27" s="23"/>
      <c r="O27" s="21">
        <f t="shared" si="4"/>
        <v>49.646</v>
      </c>
      <c r="P27" s="110">
        <v>1</v>
      </c>
      <c r="Q27" s="21"/>
      <c r="R27" s="21"/>
      <c r="S27" s="21">
        <v>49.646</v>
      </c>
      <c r="T27" s="21"/>
      <c r="U27" s="21"/>
      <c r="V27" s="110">
        <v>1</v>
      </c>
      <c r="W27" s="21"/>
      <c r="X27" s="21"/>
      <c r="Y27" s="21">
        <v>49.646</v>
      </c>
      <c r="Z27" s="21"/>
      <c r="AA27" s="21"/>
      <c r="AB27" s="39" t="s">
        <v>270</v>
      </c>
      <c r="AC27" s="178">
        <f t="shared" si="5"/>
        <v>0</v>
      </c>
      <c r="AD27" s="20">
        <f t="shared" si="6"/>
        <v>0.11999999999999744</v>
      </c>
      <c r="AE27" s="19">
        <f t="shared" si="0"/>
        <v>-0.002411284812924408</v>
      </c>
      <c r="AF27" s="18"/>
      <c r="AG27" s="21"/>
    </row>
    <row r="28" spans="2:33" s="2" customFormat="1" ht="15.75" outlineLevel="1">
      <c r="B28" s="138" t="s">
        <v>152</v>
      </c>
      <c r="C28" s="153" t="s">
        <v>153</v>
      </c>
      <c r="D28" s="26"/>
      <c r="E28" s="54"/>
      <c r="F28" s="139">
        <v>49.766</v>
      </c>
      <c r="G28" s="154">
        <v>1</v>
      </c>
      <c r="H28" s="107">
        <f t="shared" si="1"/>
        <v>49.766</v>
      </c>
      <c r="I28" s="110">
        <f t="shared" si="2"/>
        <v>1</v>
      </c>
      <c r="J28" s="110"/>
      <c r="K28" s="23"/>
      <c r="L28" s="21">
        <f t="shared" si="3"/>
        <v>49.766</v>
      </c>
      <c r="M28" s="21"/>
      <c r="N28" s="23"/>
      <c r="O28" s="21">
        <f t="shared" si="4"/>
        <v>49.646</v>
      </c>
      <c r="P28" s="110">
        <v>1</v>
      </c>
      <c r="Q28" s="21"/>
      <c r="R28" s="21"/>
      <c r="S28" s="21">
        <v>49.646</v>
      </c>
      <c r="T28" s="21"/>
      <c r="U28" s="21"/>
      <c r="V28" s="110">
        <v>1</v>
      </c>
      <c r="W28" s="21"/>
      <c r="X28" s="21"/>
      <c r="Y28" s="21">
        <v>49.646</v>
      </c>
      <c r="Z28" s="21"/>
      <c r="AA28" s="21"/>
      <c r="AB28" s="39" t="s">
        <v>278</v>
      </c>
      <c r="AC28" s="178">
        <f t="shared" si="5"/>
        <v>0</v>
      </c>
      <c r="AD28" s="20">
        <f t="shared" si="6"/>
        <v>0.11999999999999744</v>
      </c>
      <c r="AE28" s="19">
        <f t="shared" si="0"/>
        <v>-0.002411284812924408</v>
      </c>
      <c r="AF28" s="18"/>
      <c r="AG28" s="21"/>
    </row>
    <row r="29" spans="2:33" s="2" customFormat="1" ht="15.75" outlineLevel="1">
      <c r="B29" s="138" t="s">
        <v>154</v>
      </c>
      <c r="C29" s="153" t="s">
        <v>155</v>
      </c>
      <c r="D29" s="26"/>
      <c r="E29" s="54"/>
      <c r="F29" s="139">
        <v>49.766</v>
      </c>
      <c r="G29" s="154">
        <v>1</v>
      </c>
      <c r="H29" s="107">
        <f t="shared" si="1"/>
        <v>49.766</v>
      </c>
      <c r="I29" s="110">
        <f t="shared" si="2"/>
        <v>1</v>
      </c>
      <c r="J29" s="110"/>
      <c r="K29" s="23"/>
      <c r="L29" s="21">
        <f t="shared" si="3"/>
        <v>49.766</v>
      </c>
      <c r="M29" s="21"/>
      <c r="N29" s="23"/>
      <c r="O29" s="21">
        <f t="shared" si="4"/>
        <v>49.646</v>
      </c>
      <c r="P29" s="110">
        <v>1</v>
      </c>
      <c r="Q29" s="21"/>
      <c r="R29" s="21"/>
      <c r="S29" s="21">
        <v>49.646</v>
      </c>
      <c r="T29" s="21"/>
      <c r="U29" s="21"/>
      <c r="V29" s="110">
        <v>1</v>
      </c>
      <c r="W29" s="21"/>
      <c r="X29" s="21"/>
      <c r="Y29" s="21">
        <v>49.646</v>
      </c>
      <c r="Z29" s="21"/>
      <c r="AA29" s="21"/>
      <c r="AB29" s="39" t="s">
        <v>279</v>
      </c>
      <c r="AC29" s="178">
        <f t="shared" si="5"/>
        <v>0</v>
      </c>
      <c r="AD29" s="20">
        <f t="shared" si="6"/>
        <v>0.11999999999999744</v>
      </c>
      <c r="AE29" s="19">
        <f t="shared" si="0"/>
        <v>-0.002411284812924408</v>
      </c>
      <c r="AF29" s="18"/>
      <c r="AG29" s="21"/>
    </row>
    <row r="30" spans="2:33" s="2" customFormat="1" ht="15.75" outlineLevel="1">
      <c r="B30" s="138" t="s">
        <v>156</v>
      </c>
      <c r="C30" s="153" t="s">
        <v>157</v>
      </c>
      <c r="D30" s="26"/>
      <c r="E30" s="54"/>
      <c r="F30" s="139">
        <v>49.766</v>
      </c>
      <c r="G30" s="154">
        <v>1</v>
      </c>
      <c r="H30" s="107">
        <f t="shared" si="1"/>
        <v>49.766</v>
      </c>
      <c r="I30" s="110">
        <f t="shared" si="2"/>
        <v>1</v>
      </c>
      <c r="J30" s="110"/>
      <c r="K30" s="23"/>
      <c r="L30" s="21">
        <f t="shared" si="3"/>
        <v>49.766</v>
      </c>
      <c r="M30" s="21"/>
      <c r="N30" s="23"/>
      <c r="O30" s="21">
        <f t="shared" si="4"/>
        <v>49.646</v>
      </c>
      <c r="P30" s="110">
        <v>1</v>
      </c>
      <c r="Q30" s="21"/>
      <c r="R30" s="21"/>
      <c r="S30" s="21">
        <v>49.646</v>
      </c>
      <c r="T30" s="21"/>
      <c r="U30" s="21"/>
      <c r="V30" s="110">
        <v>1</v>
      </c>
      <c r="W30" s="21"/>
      <c r="X30" s="21"/>
      <c r="Y30" s="21">
        <v>49.646</v>
      </c>
      <c r="Z30" s="21"/>
      <c r="AA30" s="21"/>
      <c r="AB30" s="39" t="s">
        <v>252</v>
      </c>
      <c r="AC30" s="178">
        <f t="shared" si="5"/>
        <v>0</v>
      </c>
      <c r="AD30" s="20">
        <f t="shared" si="6"/>
        <v>0.11999999999999744</v>
      </c>
      <c r="AE30" s="19">
        <f t="shared" si="0"/>
        <v>-0.002411284812924408</v>
      </c>
      <c r="AF30" s="18"/>
      <c r="AG30" s="21"/>
    </row>
    <row r="31" spans="2:33" s="2" customFormat="1" ht="15.75" outlineLevel="1">
      <c r="B31" s="138" t="s">
        <v>158</v>
      </c>
      <c r="C31" s="153" t="s">
        <v>159</v>
      </c>
      <c r="D31" s="26"/>
      <c r="E31" s="54"/>
      <c r="F31" s="139">
        <v>49.766</v>
      </c>
      <c r="G31" s="154">
        <v>1</v>
      </c>
      <c r="H31" s="107">
        <f t="shared" si="1"/>
        <v>49.766</v>
      </c>
      <c r="I31" s="110">
        <f t="shared" si="2"/>
        <v>1</v>
      </c>
      <c r="J31" s="110"/>
      <c r="K31" s="23"/>
      <c r="L31" s="21">
        <f t="shared" si="3"/>
        <v>49.766</v>
      </c>
      <c r="M31" s="21"/>
      <c r="N31" s="23"/>
      <c r="O31" s="21">
        <f t="shared" si="4"/>
        <v>49.646</v>
      </c>
      <c r="P31" s="110">
        <v>1</v>
      </c>
      <c r="Q31" s="21"/>
      <c r="R31" s="21"/>
      <c r="S31" s="21">
        <v>49.646</v>
      </c>
      <c r="T31" s="21"/>
      <c r="U31" s="21"/>
      <c r="V31" s="110">
        <v>1</v>
      </c>
      <c r="W31" s="21"/>
      <c r="X31" s="21"/>
      <c r="Y31" s="21">
        <v>49.646</v>
      </c>
      <c r="Z31" s="21"/>
      <c r="AA31" s="21"/>
      <c r="AB31" s="39" t="s">
        <v>253</v>
      </c>
      <c r="AC31" s="178">
        <f t="shared" si="5"/>
        <v>0</v>
      </c>
      <c r="AD31" s="20">
        <f t="shared" si="6"/>
        <v>0.11999999999999744</v>
      </c>
      <c r="AE31" s="19">
        <f t="shared" si="0"/>
        <v>-0.002411284812924408</v>
      </c>
      <c r="AF31" s="18"/>
      <c r="AG31" s="21"/>
    </row>
    <row r="32" spans="2:33" s="2" customFormat="1" ht="15.75" outlineLevel="1">
      <c r="B32" s="138" t="s">
        <v>160</v>
      </c>
      <c r="C32" s="153" t="s">
        <v>161</v>
      </c>
      <c r="D32" s="26"/>
      <c r="E32" s="54"/>
      <c r="F32" s="139">
        <v>49.766</v>
      </c>
      <c r="G32" s="154">
        <v>1</v>
      </c>
      <c r="H32" s="107">
        <f t="shared" si="1"/>
        <v>49.766</v>
      </c>
      <c r="I32" s="110">
        <f t="shared" si="2"/>
        <v>1</v>
      </c>
      <c r="J32" s="110"/>
      <c r="K32" s="23"/>
      <c r="L32" s="21">
        <f t="shared" si="3"/>
        <v>49.766</v>
      </c>
      <c r="M32" s="21"/>
      <c r="N32" s="23"/>
      <c r="O32" s="21">
        <f t="shared" si="4"/>
        <v>49.646</v>
      </c>
      <c r="P32" s="110">
        <v>1</v>
      </c>
      <c r="Q32" s="21"/>
      <c r="R32" s="21"/>
      <c r="S32" s="21">
        <v>49.646</v>
      </c>
      <c r="T32" s="21"/>
      <c r="U32" s="21"/>
      <c r="V32" s="110">
        <v>1</v>
      </c>
      <c r="W32" s="21"/>
      <c r="X32" s="21"/>
      <c r="Y32" s="21">
        <v>49.646</v>
      </c>
      <c r="Z32" s="21"/>
      <c r="AA32" s="21"/>
      <c r="AB32" s="39" t="s">
        <v>254</v>
      </c>
      <c r="AC32" s="178">
        <f t="shared" si="5"/>
        <v>0</v>
      </c>
      <c r="AD32" s="20">
        <f t="shared" si="6"/>
        <v>0.11999999999999744</v>
      </c>
      <c r="AE32" s="19">
        <f t="shared" si="0"/>
        <v>-0.002411284812924408</v>
      </c>
      <c r="AF32" s="18"/>
      <c r="AG32" s="21"/>
    </row>
    <row r="33" spans="2:33" s="2" customFormat="1" ht="15.75" outlineLevel="1">
      <c r="B33" s="138" t="s">
        <v>162</v>
      </c>
      <c r="C33" s="153" t="s">
        <v>163</v>
      </c>
      <c r="D33" s="26"/>
      <c r="E33" s="54"/>
      <c r="F33" s="139">
        <v>49.766</v>
      </c>
      <c r="G33" s="154">
        <v>1</v>
      </c>
      <c r="H33" s="107">
        <f t="shared" si="1"/>
        <v>49.766</v>
      </c>
      <c r="I33" s="110">
        <f t="shared" si="2"/>
        <v>1</v>
      </c>
      <c r="J33" s="110"/>
      <c r="K33" s="23"/>
      <c r="L33" s="21">
        <f t="shared" si="3"/>
        <v>49.766</v>
      </c>
      <c r="M33" s="21"/>
      <c r="N33" s="23"/>
      <c r="O33" s="21">
        <f t="shared" si="4"/>
        <v>49.646</v>
      </c>
      <c r="P33" s="110">
        <v>1</v>
      </c>
      <c r="Q33" s="21"/>
      <c r="R33" s="21"/>
      <c r="S33" s="21">
        <v>49.646</v>
      </c>
      <c r="T33" s="21"/>
      <c r="U33" s="21"/>
      <c r="V33" s="110">
        <v>1</v>
      </c>
      <c r="W33" s="21"/>
      <c r="X33" s="21"/>
      <c r="Y33" s="21">
        <v>49.646</v>
      </c>
      <c r="Z33" s="21"/>
      <c r="AA33" s="21"/>
      <c r="AB33" s="39" t="s">
        <v>255</v>
      </c>
      <c r="AC33" s="178">
        <f t="shared" si="5"/>
        <v>0</v>
      </c>
      <c r="AD33" s="20">
        <f t="shared" si="6"/>
        <v>0.11999999999999744</v>
      </c>
      <c r="AE33" s="19">
        <f t="shared" si="0"/>
        <v>-0.002411284812924408</v>
      </c>
      <c r="AF33" s="18"/>
      <c r="AG33" s="21"/>
    </row>
    <row r="34" spans="2:33" s="2" customFormat="1" ht="15.75" outlineLevel="1">
      <c r="B34" s="138" t="s">
        <v>164</v>
      </c>
      <c r="C34" s="153" t="s">
        <v>165</v>
      </c>
      <c r="D34" s="26"/>
      <c r="E34" s="54"/>
      <c r="F34" s="139">
        <v>49.766</v>
      </c>
      <c r="G34" s="154">
        <v>1</v>
      </c>
      <c r="H34" s="107">
        <f t="shared" si="1"/>
        <v>49.766</v>
      </c>
      <c r="I34" s="110">
        <f t="shared" si="2"/>
        <v>1</v>
      </c>
      <c r="J34" s="110"/>
      <c r="K34" s="23"/>
      <c r="L34" s="21">
        <f t="shared" si="3"/>
        <v>49.766</v>
      </c>
      <c r="M34" s="21"/>
      <c r="N34" s="23"/>
      <c r="O34" s="21">
        <f t="shared" si="4"/>
        <v>49.646</v>
      </c>
      <c r="P34" s="110">
        <v>1</v>
      </c>
      <c r="Q34" s="21"/>
      <c r="R34" s="21"/>
      <c r="S34" s="21">
        <v>49.646</v>
      </c>
      <c r="T34" s="21"/>
      <c r="U34" s="21"/>
      <c r="V34" s="110">
        <v>1</v>
      </c>
      <c r="W34" s="21"/>
      <c r="X34" s="21"/>
      <c r="Y34" s="21">
        <v>49.646</v>
      </c>
      <c r="Z34" s="21"/>
      <c r="AA34" s="21"/>
      <c r="AB34" s="39" t="s">
        <v>256</v>
      </c>
      <c r="AC34" s="178">
        <f t="shared" si="5"/>
        <v>0</v>
      </c>
      <c r="AD34" s="20">
        <f t="shared" si="6"/>
        <v>0.11999999999999744</v>
      </c>
      <c r="AE34" s="19">
        <f t="shared" si="0"/>
        <v>-0.002411284812924408</v>
      </c>
      <c r="AF34" s="18"/>
      <c r="AG34" s="21"/>
    </row>
    <row r="35" spans="2:33" s="2" customFormat="1" ht="15.75" outlineLevel="1">
      <c r="B35" s="138" t="s">
        <v>166</v>
      </c>
      <c r="C35" s="153" t="s">
        <v>167</v>
      </c>
      <c r="D35" s="26"/>
      <c r="E35" s="54"/>
      <c r="F35" s="139">
        <v>49.766</v>
      </c>
      <c r="G35" s="154">
        <v>1</v>
      </c>
      <c r="H35" s="107">
        <f t="shared" si="1"/>
        <v>49.766</v>
      </c>
      <c r="I35" s="110">
        <f t="shared" si="2"/>
        <v>1</v>
      </c>
      <c r="J35" s="110"/>
      <c r="K35" s="23"/>
      <c r="L35" s="21">
        <f t="shared" si="3"/>
        <v>49.766</v>
      </c>
      <c r="M35" s="21"/>
      <c r="N35" s="23"/>
      <c r="O35" s="21">
        <f t="shared" si="4"/>
        <v>49.646</v>
      </c>
      <c r="P35" s="110">
        <v>1</v>
      </c>
      <c r="Q35" s="21"/>
      <c r="R35" s="21"/>
      <c r="S35" s="21">
        <v>49.646</v>
      </c>
      <c r="T35" s="21"/>
      <c r="U35" s="21"/>
      <c r="V35" s="110">
        <v>1</v>
      </c>
      <c r="W35" s="21"/>
      <c r="X35" s="21"/>
      <c r="Y35" s="21">
        <v>49.646</v>
      </c>
      <c r="Z35" s="21"/>
      <c r="AA35" s="21"/>
      <c r="AB35" s="39" t="s">
        <v>257</v>
      </c>
      <c r="AC35" s="178">
        <f t="shared" si="5"/>
        <v>0</v>
      </c>
      <c r="AD35" s="20">
        <f t="shared" si="6"/>
        <v>0.11999999999999744</v>
      </c>
      <c r="AE35" s="19">
        <f t="shared" si="0"/>
        <v>-0.002411284812924408</v>
      </c>
      <c r="AF35" s="18"/>
      <c r="AG35" s="21"/>
    </row>
    <row r="36" spans="2:33" s="2" customFormat="1" ht="15.75" outlineLevel="1">
      <c r="B36" s="138" t="s">
        <v>168</v>
      </c>
      <c r="C36" s="153" t="s">
        <v>169</v>
      </c>
      <c r="D36" s="26"/>
      <c r="E36" s="54"/>
      <c r="F36" s="139">
        <v>49.766</v>
      </c>
      <c r="G36" s="154">
        <v>1</v>
      </c>
      <c r="H36" s="107">
        <f t="shared" si="1"/>
        <v>49.766</v>
      </c>
      <c r="I36" s="110">
        <f t="shared" si="2"/>
        <v>1</v>
      </c>
      <c r="J36" s="110"/>
      <c r="K36" s="23"/>
      <c r="L36" s="21">
        <f t="shared" si="3"/>
        <v>49.766</v>
      </c>
      <c r="M36" s="21"/>
      <c r="N36" s="23"/>
      <c r="O36" s="21">
        <f t="shared" si="4"/>
        <v>49.646</v>
      </c>
      <c r="P36" s="110">
        <v>1</v>
      </c>
      <c r="Q36" s="21"/>
      <c r="R36" s="21"/>
      <c r="S36" s="21">
        <v>49.646</v>
      </c>
      <c r="T36" s="21"/>
      <c r="U36" s="21"/>
      <c r="V36" s="110">
        <v>1</v>
      </c>
      <c r="W36" s="21"/>
      <c r="X36" s="21"/>
      <c r="Y36" s="21">
        <v>49.646</v>
      </c>
      <c r="Z36" s="21"/>
      <c r="AA36" s="21"/>
      <c r="AB36" s="39" t="s">
        <v>258</v>
      </c>
      <c r="AC36" s="178">
        <f t="shared" si="5"/>
        <v>0</v>
      </c>
      <c r="AD36" s="20">
        <f t="shared" si="6"/>
        <v>0.11999999999999744</v>
      </c>
      <c r="AE36" s="19">
        <f t="shared" si="0"/>
        <v>-0.002411284812924408</v>
      </c>
      <c r="AF36" s="18"/>
      <c r="AG36" s="21"/>
    </row>
    <row r="37" spans="2:33" s="2" customFormat="1" ht="15.75" outlineLevel="1">
      <c r="B37" s="138" t="s">
        <v>170</v>
      </c>
      <c r="C37" s="153" t="s">
        <v>171</v>
      </c>
      <c r="D37" s="26"/>
      <c r="E37" s="54"/>
      <c r="F37" s="139">
        <v>49.766</v>
      </c>
      <c r="G37" s="154">
        <v>1</v>
      </c>
      <c r="H37" s="107">
        <f t="shared" si="1"/>
        <v>49.766</v>
      </c>
      <c r="I37" s="110">
        <f t="shared" si="2"/>
        <v>1</v>
      </c>
      <c r="J37" s="110"/>
      <c r="K37" s="23"/>
      <c r="L37" s="21">
        <f t="shared" si="3"/>
        <v>49.766</v>
      </c>
      <c r="M37" s="21"/>
      <c r="N37" s="23"/>
      <c r="O37" s="21">
        <f t="shared" si="4"/>
        <v>49.646</v>
      </c>
      <c r="P37" s="110">
        <v>1</v>
      </c>
      <c r="Q37" s="21"/>
      <c r="R37" s="21"/>
      <c r="S37" s="21">
        <v>49.646</v>
      </c>
      <c r="T37" s="21"/>
      <c r="U37" s="21"/>
      <c r="V37" s="110">
        <v>1</v>
      </c>
      <c r="W37" s="21"/>
      <c r="X37" s="21"/>
      <c r="Y37" s="21">
        <v>49.646</v>
      </c>
      <c r="Z37" s="21"/>
      <c r="AA37" s="21"/>
      <c r="AB37" s="39" t="s">
        <v>259</v>
      </c>
      <c r="AC37" s="178">
        <f t="shared" si="5"/>
        <v>0</v>
      </c>
      <c r="AD37" s="20">
        <f t="shared" si="6"/>
        <v>0.11999999999999744</v>
      </c>
      <c r="AE37" s="19">
        <f t="shared" si="0"/>
        <v>-0.002411284812924408</v>
      </c>
      <c r="AF37" s="18"/>
      <c r="AG37" s="21"/>
    </row>
    <row r="38" spans="2:33" s="2" customFormat="1" ht="15.75" outlineLevel="1">
      <c r="B38" s="138" t="s">
        <v>172</v>
      </c>
      <c r="C38" s="153" t="s">
        <v>173</v>
      </c>
      <c r="D38" s="26"/>
      <c r="E38" s="54"/>
      <c r="F38" s="139">
        <v>49.766</v>
      </c>
      <c r="G38" s="154">
        <v>1</v>
      </c>
      <c r="H38" s="107">
        <f t="shared" si="1"/>
        <v>49.766</v>
      </c>
      <c r="I38" s="110">
        <f t="shared" si="2"/>
        <v>1</v>
      </c>
      <c r="J38" s="110"/>
      <c r="K38" s="23"/>
      <c r="L38" s="21">
        <f t="shared" si="3"/>
        <v>49.766</v>
      </c>
      <c r="M38" s="21"/>
      <c r="N38" s="23"/>
      <c r="O38" s="21">
        <f t="shared" si="4"/>
        <v>49.646</v>
      </c>
      <c r="P38" s="110">
        <v>1</v>
      </c>
      <c r="Q38" s="21"/>
      <c r="R38" s="21"/>
      <c r="S38" s="21">
        <v>49.646</v>
      </c>
      <c r="T38" s="21"/>
      <c r="U38" s="21"/>
      <c r="V38" s="110">
        <v>1</v>
      </c>
      <c r="W38" s="21"/>
      <c r="X38" s="21"/>
      <c r="Y38" s="21">
        <v>49.646</v>
      </c>
      <c r="Z38" s="21"/>
      <c r="AA38" s="21"/>
      <c r="AB38" s="39" t="s">
        <v>260</v>
      </c>
      <c r="AC38" s="178">
        <f t="shared" si="5"/>
        <v>0</v>
      </c>
      <c r="AD38" s="20">
        <f t="shared" si="6"/>
        <v>0.11999999999999744</v>
      </c>
      <c r="AE38" s="19">
        <f t="shared" si="0"/>
        <v>-0.002411284812924408</v>
      </c>
      <c r="AF38" s="18"/>
      <c r="AG38" s="21"/>
    </row>
    <row r="39" spans="2:33" s="2" customFormat="1" ht="15.75" outlineLevel="1">
      <c r="B39" s="94" t="s">
        <v>53</v>
      </c>
      <c r="C39" s="141" t="s">
        <v>52</v>
      </c>
      <c r="D39" s="58"/>
      <c r="E39" s="20"/>
      <c r="F39" s="57"/>
      <c r="G39" s="57"/>
      <c r="H39" s="151">
        <f>H40</f>
        <v>2619.431</v>
      </c>
      <c r="I39" s="151"/>
      <c r="J39" s="151"/>
      <c r="K39" s="151"/>
      <c r="L39" s="151">
        <f>L40</f>
        <v>1671.3654999999999</v>
      </c>
      <c r="M39" s="151"/>
      <c r="N39" s="151"/>
      <c r="O39" s="151"/>
      <c r="P39" s="151"/>
      <c r="Q39" s="151"/>
      <c r="R39" s="151"/>
      <c r="S39" s="151">
        <f>S40</f>
        <v>1146.6</v>
      </c>
      <c r="T39" s="151"/>
      <c r="U39" s="151"/>
      <c r="V39" s="151"/>
      <c r="W39" s="151"/>
      <c r="X39" s="151"/>
      <c r="Y39" s="151">
        <f>Y40</f>
        <v>662.6666700000001</v>
      </c>
      <c r="Z39" s="151"/>
      <c r="AA39" s="151"/>
      <c r="AB39" s="59"/>
      <c r="AC39" s="180"/>
      <c r="AD39" s="151">
        <f>AD40</f>
        <v>524.7654999999997</v>
      </c>
      <c r="AE39" s="59"/>
      <c r="AF39" s="59"/>
      <c r="AG39" s="59"/>
    </row>
    <row r="40" spans="2:33" ht="15.75" outlineLevel="1">
      <c r="B40" s="95" t="s">
        <v>51</v>
      </c>
      <c r="C40" s="142" t="s">
        <v>50</v>
      </c>
      <c r="D40" s="58"/>
      <c r="E40" s="20"/>
      <c r="F40" s="57"/>
      <c r="G40" s="57"/>
      <c r="H40" s="112">
        <f>SUM(H41:H43)</f>
        <v>2619.431</v>
      </c>
      <c r="I40" s="112"/>
      <c r="J40" s="112"/>
      <c r="K40" s="112"/>
      <c r="L40" s="112">
        <f>SUM(L41:L43)</f>
        <v>1671.3654999999999</v>
      </c>
      <c r="M40" s="112"/>
      <c r="N40" s="112"/>
      <c r="O40" s="112"/>
      <c r="P40" s="112"/>
      <c r="Q40" s="112"/>
      <c r="R40" s="112"/>
      <c r="S40" s="112">
        <f>SUM(S41:S43)</f>
        <v>1146.6</v>
      </c>
      <c r="T40" s="112"/>
      <c r="U40" s="112"/>
      <c r="V40" s="112"/>
      <c r="W40" s="112"/>
      <c r="X40" s="112"/>
      <c r="Y40" s="112">
        <f>SUM(Y41:Y43)</f>
        <v>662.6666700000001</v>
      </c>
      <c r="Z40" s="112"/>
      <c r="AA40" s="112"/>
      <c r="AB40" s="112"/>
      <c r="AC40" s="181"/>
      <c r="AD40" s="112">
        <f>SUM(AD41:AD43)</f>
        <v>524.7654999999997</v>
      </c>
      <c r="AE40" s="56"/>
      <c r="AF40" s="56"/>
      <c r="AG40" s="56"/>
    </row>
    <row r="41" spans="2:33" ht="63" outlineLevel="1">
      <c r="B41" s="104" t="s">
        <v>93</v>
      </c>
      <c r="C41" s="183" t="s">
        <v>174</v>
      </c>
      <c r="D41" s="28" t="s">
        <v>3</v>
      </c>
      <c r="E41" s="137"/>
      <c r="F41" s="137">
        <v>662.67</v>
      </c>
      <c r="G41" s="28">
        <v>1</v>
      </c>
      <c r="H41" s="137">
        <f>F41*G41</f>
        <v>662.67</v>
      </c>
      <c r="I41" s="23">
        <f>L41/H41</f>
        <v>0.7</v>
      </c>
      <c r="J41" s="110"/>
      <c r="K41" s="23"/>
      <c r="L41" s="21">
        <v>463.8689999999999</v>
      </c>
      <c r="M41" s="21"/>
      <c r="N41" s="23"/>
      <c r="O41" s="21">
        <f>Y41/V41</f>
        <v>662.6666700000001</v>
      </c>
      <c r="P41" s="110">
        <v>1</v>
      </c>
      <c r="Q41" s="21"/>
      <c r="R41" s="21"/>
      <c r="S41" s="21">
        <v>563.2666666666667</v>
      </c>
      <c r="T41" s="21"/>
      <c r="U41" s="21"/>
      <c r="V41" s="110">
        <v>1</v>
      </c>
      <c r="W41" s="21"/>
      <c r="X41" s="21"/>
      <c r="Y41" s="21">
        <v>662.6666700000001</v>
      </c>
      <c r="Z41" s="21"/>
      <c r="AA41" s="21"/>
      <c r="AB41" s="245" t="s">
        <v>275</v>
      </c>
      <c r="AC41" s="178">
        <f>I41-P41</f>
        <v>-0.30000000000000004</v>
      </c>
      <c r="AD41" s="20">
        <f>L41-S41</f>
        <v>-99.39766666666674</v>
      </c>
      <c r="AE41" s="19">
        <f>O41/F41-1</f>
        <v>-5.025125627944327E-06</v>
      </c>
      <c r="AF41" s="188" t="s">
        <v>240</v>
      </c>
      <c r="AG41" s="39"/>
    </row>
    <row r="42" spans="2:33" ht="47.25" outlineLevel="1">
      <c r="B42" s="104" t="s">
        <v>94</v>
      </c>
      <c r="C42" s="184" t="s">
        <v>175</v>
      </c>
      <c r="D42" s="28" t="s">
        <v>3</v>
      </c>
      <c r="E42" s="137"/>
      <c r="F42" s="137">
        <v>791.931</v>
      </c>
      <c r="G42" s="28">
        <v>1</v>
      </c>
      <c r="H42" s="137">
        <f>F42*G42</f>
        <v>791.931</v>
      </c>
      <c r="I42" s="23">
        <f>L42/H42</f>
        <v>0.5</v>
      </c>
      <c r="J42" s="110"/>
      <c r="K42" s="23"/>
      <c r="L42" s="21">
        <v>395.9655</v>
      </c>
      <c r="M42" s="21"/>
      <c r="N42" s="23"/>
      <c r="O42" s="21"/>
      <c r="P42" s="21"/>
      <c r="Q42" s="21"/>
      <c r="R42" s="21"/>
      <c r="S42" s="21">
        <v>0</v>
      </c>
      <c r="T42" s="21"/>
      <c r="U42" s="21"/>
      <c r="V42" s="21"/>
      <c r="W42" s="21"/>
      <c r="X42" s="21"/>
      <c r="Y42" s="21">
        <v>0</v>
      </c>
      <c r="Z42" s="21"/>
      <c r="AA42" s="21"/>
      <c r="AB42" s="135"/>
      <c r="AC42" s="178">
        <f>I42-P42</f>
        <v>0.5</v>
      </c>
      <c r="AD42" s="20">
        <f>L42-S42</f>
        <v>395.9655</v>
      </c>
      <c r="AE42" s="19"/>
      <c r="AF42" s="18"/>
      <c r="AG42" s="39"/>
    </row>
    <row r="43" spans="2:33" ht="94.5" outlineLevel="1">
      <c r="B43" s="104" t="s">
        <v>95</v>
      </c>
      <c r="C43" s="184" t="s">
        <v>176</v>
      </c>
      <c r="D43" s="28" t="s">
        <v>3</v>
      </c>
      <c r="E43" s="23"/>
      <c r="F43" s="23">
        <v>1164.83</v>
      </c>
      <c r="G43" s="155">
        <v>1</v>
      </c>
      <c r="H43" s="23">
        <f>F43*G43</f>
        <v>1164.83</v>
      </c>
      <c r="I43" s="23">
        <f>L43/H43</f>
        <v>0.6966947966656077</v>
      </c>
      <c r="J43" s="110"/>
      <c r="K43" s="23"/>
      <c r="L43" s="21">
        <v>811.5309999999998</v>
      </c>
      <c r="M43" s="21"/>
      <c r="N43" s="23"/>
      <c r="O43" s="21">
        <f>S43/P43</f>
        <v>1164.83</v>
      </c>
      <c r="P43" s="21">
        <f>S43/H43</f>
        <v>0.5007883839988096</v>
      </c>
      <c r="Q43" s="21"/>
      <c r="R43" s="21"/>
      <c r="S43" s="21">
        <v>583.3333333333334</v>
      </c>
      <c r="T43" s="21"/>
      <c r="U43" s="21"/>
      <c r="V43" s="21"/>
      <c r="W43" s="21"/>
      <c r="X43" s="21"/>
      <c r="Y43" s="21">
        <v>0</v>
      </c>
      <c r="Z43" s="21"/>
      <c r="AA43" s="21"/>
      <c r="AB43" s="135"/>
      <c r="AC43" s="178">
        <f>I43-P43</f>
        <v>0.1959064126667981</v>
      </c>
      <c r="AD43" s="20">
        <f>L43-S43</f>
        <v>228.19766666666646</v>
      </c>
      <c r="AE43" s="19">
        <f>O43/F43-1</f>
        <v>0</v>
      </c>
      <c r="AF43" s="34" t="s">
        <v>273</v>
      </c>
      <c r="AG43" s="39"/>
    </row>
    <row r="44" spans="2:33" ht="15.75">
      <c r="B44" s="241" t="s">
        <v>49</v>
      </c>
      <c r="C44" s="241"/>
      <c r="D44" s="16"/>
      <c r="E44" s="16"/>
      <c r="F44" s="16"/>
      <c r="G44" s="16"/>
      <c r="H44" s="15">
        <f>H9+H39</f>
        <v>17028.122</v>
      </c>
      <c r="I44" s="16"/>
      <c r="J44" s="16"/>
      <c r="K44" s="14"/>
      <c r="L44" s="15">
        <f>L9+L39</f>
        <v>11419.661500000002</v>
      </c>
      <c r="M44" s="15"/>
      <c r="N44" s="15"/>
      <c r="O44" s="14"/>
      <c r="P44" s="14"/>
      <c r="Q44" s="14"/>
      <c r="R44" s="14"/>
      <c r="S44" s="15">
        <f>S9+S39</f>
        <v>12270.729333333335</v>
      </c>
      <c r="T44" s="15"/>
      <c r="U44" s="15"/>
      <c r="V44" s="14"/>
      <c r="W44" s="14"/>
      <c r="X44" s="14"/>
      <c r="Y44" s="15">
        <f>Y9+Y39</f>
        <v>1953.4626699999997</v>
      </c>
      <c r="Z44" s="15"/>
      <c r="AA44" s="15"/>
      <c r="AB44" s="14"/>
      <c r="AC44" s="14"/>
      <c r="AD44" s="15">
        <f>AD9+AD39</f>
        <v>-851.0678333333333</v>
      </c>
      <c r="AE44" s="14"/>
      <c r="AF44" s="14"/>
      <c r="AG44" s="14"/>
    </row>
    <row r="45" spans="2:33" ht="15.75">
      <c r="B45" s="31" t="s">
        <v>48</v>
      </c>
      <c r="C45" s="31" t="s">
        <v>47</v>
      </c>
      <c r="D45" s="31"/>
      <c r="E45" s="31"/>
      <c r="F45" s="30"/>
      <c r="G45" s="31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2:33" ht="15.75" outlineLevel="1">
      <c r="B46" s="53" t="s">
        <v>46</v>
      </c>
      <c r="C46" s="140" t="s">
        <v>45</v>
      </c>
      <c r="D46" s="52"/>
      <c r="E46" s="51"/>
      <c r="F46" s="50"/>
      <c r="G46" s="50"/>
      <c r="H46" s="59">
        <f>H47</f>
        <v>149.3877666666667</v>
      </c>
      <c r="I46" s="47"/>
      <c r="J46" s="47"/>
      <c r="K46" s="47"/>
      <c r="L46" s="59">
        <f>L47</f>
        <v>149.3877666666667</v>
      </c>
      <c r="M46" s="59"/>
      <c r="N46" s="59"/>
      <c r="O46" s="59"/>
      <c r="P46" s="59"/>
      <c r="Q46" s="59"/>
      <c r="R46" s="59"/>
      <c r="S46" s="59">
        <f>S47</f>
        <v>149.35</v>
      </c>
      <c r="T46" s="59"/>
      <c r="U46" s="59"/>
      <c r="V46" s="59"/>
      <c r="W46" s="59"/>
      <c r="X46" s="59"/>
      <c r="Y46" s="59">
        <f>Y47</f>
        <v>0</v>
      </c>
      <c r="Z46" s="59"/>
      <c r="AA46" s="59"/>
      <c r="AB46" s="59"/>
      <c r="AC46" s="59"/>
      <c r="AD46" s="59">
        <f>AD47</f>
        <v>0.037766666666698256</v>
      </c>
      <c r="AE46" s="47"/>
      <c r="AF46" s="47"/>
      <c r="AG46" s="47"/>
    </row>
    <row r="47" spans="2:33" ht="31.5" outlineLevel="1">
      <c r="B47" s="113" t="s">
        <v>44</v>
      </c>
      <c r="C47" s="143" t="s">
        <v>43</v>
      </c>
      <c r="D47" s="114"/>
      <c r="E47" s="115"/>
      <c r="F47" s="116"/>
      <c r="G47" s="116"/>
      <c r="H47" s="117">
        <f>H48</f>
        <v>149.3877666666667</v>
      </c>
      <c r="I47" s="116"/>
      <c r="J47" s="116"/>
      <c r="K47" s="116"/>
      <c r="L47" s="117">
        <f>L48</f>
        <v>149.3877666666667</v>
      </c>
      <c r="M47" s="117"/>
      <c r="N47" s="117"/>
      <c r="O47" s="116"/>
      <c r="P47" s="116"/>
      <c r="Q47" s="116"/>
      <c r="R47" s="116"/>
      <c r="S47" s="117">
        <f>S48</f>
        <v>149.35</v>
      </c>
      <c r="T47" s="117"/>
      <c r="U47" s="117"/>
      <c r="V47" s="116"/>
      <c r="W47" s="116"/>
      <c r="X47" s="116"/>
      <c r="Y47" s="117">
        <f>Y48</f>
        <v>0</v>
      </c>
      <c r="Z47" s="117"/>
      <c r="AA47" s="117"/>
      <c r="AB47" s="116"/>
      <c r="AC47" s="116"/>
      <c r="AD47" s="117">
        <f>AD48</f>
        <v>0.037766666666698256</v>
      </c>
      <c r="AE47" s="50"/>
      <c r="AF47" s="50"/>
      <c r="AG47" s="39"/>
    </row>
    <row r="48" spans="2:33" ht="31.5" outlineLevel="1">
      <c r="B48" s="46" t="s">
        <v>177</v>
      </c>
      <c r="C48" s="46" t="s">
        <v>178</v>
      </c>
      <c r="D48" s="156"/>
      <c r="E48" s="156"/>
      <c r="F48" s="156"/>
      <c r="G48" s="116"/>
      <c r="H48" s="46">
        <f>H49</f>
        <v>149.3877666666667</v>
      </c>
      <c r="I48" s="116"/>
      <c r="J48" s="116"/>
      <c r="K48" s="116"/>
      <c r="L48" s="46">
        <f>L49</f>
        <v>149.3877666666667</v>
      </c>
      <c r="M48" s="46"/>
      <c r="N48" s="46"/>
      <c r="O48" s="116"/>
      <c r="P48" s="116"/>
      <c r="Q48" s="116"/>
      <c r="R48" s="116"/>
      <c r="S48" s="46">
        <f>S49</f>
        <v>149.35</v>
      </c>
      <c r="T48" s="46"/>
      <c r="U48" s="46"/>
      <c r="V48" s="116"/>
      <c r="W48" s="116"/>
      <c r="X48" s="116"/>
      <c r="Y48" s="46">
        <f>Y49</f>
        <v>0</v>
      </c>
      <c r="Z48" s="46"/>
      <c r="AA48" s="46"/>
      <c r="AB48" s="116"/>
      <c r="AC48" s="116"/>
      <c r="AD48" s="46">
        <f>AD49</f>
        <v>0.037766666666698256</v>
      </c>
      <c r="AE48" s="50"/>
      <c r="AF48" s="50"/>
      <c r="AG48" s="39"/>
    </row>
    <row r="49" spans="2:33" ht="31.5" outlineLevel="1">
      <c r="B49" s="152" t="s">
        <v>179</v>
      </c>
      <c r="C49" s="153" t="s">
        <v>180</v>
      </c>
      <c r="D49" s="195" t="s">
        <v>25</v>
      </c>
      <c r="E49" s="33"/>
      <c r="F49" s="55">
        <f>1.74044/1.2</f>
        <v>1.4503666666666668</v>
      </c>
      <c r="G49" s="157">
        <v>103</v>
      </c>
      <c r="H49" s="23">
        <f>G49*F49</f>
        <v>149.3877666666667</v>
      </c>
      <c r="I49" s="110">
        <f>G49</f>
        <v>103</v>
      </c>
      <c r="J49" s="110"/>
      <c r="K49" s="116"/>
      <c r="L49" s="21">
        <v>149.3877666666667</v>
      </c>
      <c r="M49" s="21"/>
      <c r="N49" s="116"/>
      <c r="O49" s="55">
        <f>S49/P49</f>
        <v>1.45</v>
      </c>
      <c r="P49" s="110">
        <v>103</v>
      </c>
      <c r="Q49" s="116"/>
      <c r="R49" s="116"/>
      <c r="S49" s="21">
        <v>149.35</v>
      </c>
      <c r="T49" s="21"/>
      <c r="U49" s="21"/>
      <c r="V49" s="21"/>
      <c r="W49" s="21"/>
      <c r="X49" s="21"/>
      <c r="Y49" s="21">
        <v>0</v>
      </c>
      <c r="Z49" s="116"/>
      <c r="AA49" s="116"/>
      <c r="AB49" s="116"/>
      <c r="AC49" s="178">
        <f>I49-P49</f>
        <v>0</v>
      </c>
      <c r="AD49" s="20">
        <f>L49-S49</f>
        <v>0.037766666666698256</v>
      </c>
      <c r="AE49" s="19"/>
      <c r="AF49" s="191" t="s">
        <v>280</v>
      </c>
      <c r="AG49" s="39"/>
    </row>
    <row r="50" spans="2:33" ht="15.75" outlineLevel="1">
      <c r="B50" s="53" t="s">
        <v>42</v>
      </c>
      <c r="C50" s="144" t="s">
        <v>41</v>
      </c>
      <c r="D50" s="26"/>
      <c r="E50" s="48"/>
      <c r="F50" s="23"/>
      <c r="G50" s="23"/>
      <c r="H50" s="59">
        <f>H51</f>
        <v>3362.1769999999997</v>
      </c>
      <c r="I50" s="47"/>
      <c r="J50" s="47"/>
      <c r="K50" s="47"/>
      <c r="L50" s="47">
        <f>L51</f>
        <v>2474.177</v>
      </c>
      <c r="M50" s="47"/>
      <c r="N50" s="47"/>
      <c r="O50" s="47"/>
      <c r="P50" s="47"/>
      <c r="Q50" s="47"/>
      <c r="R50" s="47"/>
      <c r="S50" s="47">
        <f>S51</f>
        <v>3067.68</v>
      </c>
      <c r="T50" s="47"/>
      <c r="U50" s="47"/>
      <c r="V50" s="47"/>
      <c r="W50" s="47"/>
      <c r="X50" s="47"/>
      <c r="Y50" s="47">
        <f>Y51</f>
        <v>472.68</v>
      </c>
      <c r="Z50" s="47"/>
      <c r="AA50" s="47"/>
      <c r="AB50" s="47"/>
      <c r="AC50" s="47"/>
      <c r="AD50" s="47">
        <f>AD51</f>
        <v>-593.503</v>
      </c>
      <c r="AE50" s="47"/>
      <c r="AF50" s="47"/>
      <c r="AG50" s="47"/>
    </row>
    <row r="51" spans="2:33" ht="15.75" outlineLevel="1">
      <c r="B51" s="113" t="s">
        <v>97</v>
      </c>
      <c r="C51" s="143" t="s">
        <v>98</v>
      </c>
      <c r="D51" s="114"/>
      <c r="E51" s="115"/>
      <c r="F51" s="116"/>
      <c r="G51" s="116"/>
      <c r="H51" s="117">
        <f>H52+H59</f>
        <v>3362.1769999999997</v>
      </c>
      <c r="I51" s="116"/>
      <c r="J51" s="116"/>
      <c r="K51" s="116"/>
      <c r="L51" s="117">
        <f>L52+L59</f>
        <v>2474.177</v>
      </c>
      <c r="M51" s="117"/>
      <c r="N51" s="117"/>
      <c r="O51" s="116"/>
      <c r="P51" s="116"/>
      <c r="Q51" s="116"/>
      <c r="R51" s="116"/>
      <c r="S51" s="117">
        <f>S52+S59</f>
        <v>3067.68</v>
      </c>
      <c r="T51" s="117"/>
      <c r="U51" s="117"/>
      <c r="V51" s="116"/>
      <c r="W51" s="116"/>
      <c r="X51" s="116"/>
      <c r="Y51" s="117">
        <f>Y52+Y59</f>
        <v>472.68</v>
      </c>
      <c r="Z51" s="117"/>
      <c r="AA51" s="117"/>
      <c r="AB51" s="116"/>
      <c r="AC51" s="116"/>
      <c r="AD51" s="117">
        <f>AD52+AD59</f>
        <v>-593.503</v>
      </c>
      <c r="AE51" s="47"/>
      <c r="AF51" s="47"/>
      <c r="AG51" s="47"/>
    </row>
    <row r="52" spans="2:33" ht="15.75" outlineLevel="1">
      <c r="B52" s="46" t="s">
        <v>96</v>
      </c>
      <c r="C52" s="46" t="s">
        <v>181</v>
      </c>
      <c r="D52" s="26" t="s">
        <v>182</v>
      </c>
      <c r="E52" s="115"/>
      <c r="F52" s="116"/>
      <c r="G52" s="116"/>
      <c r="H52" s="158">
        <f>SUM(H53:H58)</f>
        <v>2889.497</v>
      </c>
      <c r="I52" s="116"/>
      <c r="J52" s="116"/>
      <c r="K52" s="116"/>
      <c r="L52" s="158">
        <f>SUM(L53:L58)</f>
        <v>2001.497</v>
      </c>
      <c r="M52" s="158"/>
      <c r="N52" s="158"/>
      <c r="O52" s="116"/>
      <c r="P52" s="116"/>
      <c r="Q52" s="116"/>
      <c r="R52" s="116"/>
      <c r="S52" s="158">
        <f>SUM(S53:S58)</f>
        <v>2595</v>
      </c>
      <c r="T52" s="158"/>
      <c r="U52" s="158"/>
      <c r="V52" s="116"/>
      <c r="W52" s="116"/>
      <c r="X52" s="116"/>
      <c r="Y52" s="158">
        <f>SUM(Y53:Y58)</f>
        <v>0</v>
      </c>
      <c r="Z52" s="158"/>
      <c r="AA52" s="158"/>
      <c r="AB52" s="116"/>
      <c r="AC52" s="116"/>
      <c r="AD52" s="158">
        <f>SUM(AD53:AD58)</f>
        <v>-593.503</v>
      </c>
      <c r="AE52" s="47"/>
      <c r="AF52" s="47"/>
      <c r="AG52" s="47"/>
    </row>
    <row r="53" spans="2:33" ht="15.75" outlineLevel="1">
      <c r="B53" s="159" t="s">
        <v>183</v>
      </c>
      <c r="C53" s="199" t="s">
        <v>184</v>
      </c>
      <c r="D53" s="26" t="s">
        <v>3</v>
      </c>
      <c r="E53" s="55"/>
      <c r="F53" s="160">
        <v>10.73</v>
      </c>
      <c r="G53" s="154">
        <v>1</v>
      </c>
      <c r="H53" s="23">
        <f aca="true" t="shared" si="7" ref="H53:H62">G53*F53</f>
        <v>10.73</v>
      </c>
      <c r="I53" s="110">
        <f>G53</f>
        <v>1</v>
      </c>
      <c r="J53" s="110"/>
      <c r="K53" s="116"/>
      <c r="L53" s="21">
        <v>10.73</v>
      </c>
      <c r="M53" s="21"/>
      <c r="N53" s="116"/>
      <c r="O53" s="116"/>
      <c r="P53" s="110"/>
      <c r="Q53" s="116"/>
      <c r="R53" s="116"/>
      <c r="S53" s="21">
        <v>0</v>
      </c>
      <c r="T53" s="21"/>
      <c r="U53" s="21"/>
      <c r="V53" s="21"/>
      <c r="W53" s="21"/>
      <c r="X53" s="21"/>
      <c r="Y53" s="21">
        <v>0</v>
      </c>
      <c r="Z53" s="116"/>
      <c r="AA53" s="116"/>
      <c r="AB53" s="116"/>
      <c r="AC53" s="178">
        <f aca="true" t="shared" si="8" ref="AC53:AC58">I53-P53</f>
        <v>1</v>
      </c>
      <c r="AD53" s="20">
        <f aca="true" t="shared" si="9" ref="AD53:AD58">L53-S53</f>
        <v>10.73</v>
      </c>
      <c r="AE53" s="19"/>
      <c r="AF53" s="47"/>
      <c r="AG53" s="47"/>
    </row>
    <row r="54" spans="2:33" ht="15.75" outlineLevel="1">
      <c r="B54" s="159" t="s">
        <v>185</v>
      </c>
      <c r="C54" s="199" t="s">
        <v>186</v>
      </c>
      <c r="D54" s="26" t="s">
        <v>3</v>
      </c>
      <c r="E54" s="55"/>
      <c r="F54" s="160">
        <v>0.15</v>
      </c>
      <c r="G54" s="154">
        <v>1</v>
      </c>
      <c r="H54" s="23">
        <f t="shared" si="7"/>
        <v>0.15</v>
      </c>
      <c r="I54" s="110">
        <f>G54</f>
        <v>1</v>
      </c>
      <c r="J54" s="110"/>
      <c r="K54" s="116"/>
      <c r="L54" s="21">
        <v>0.15</v>
      </c>
      <c r="M54" s="21"/>
      <c r="N54" s="116"/>
      <c r="O54" s="116"/>
      <c r="P54" s="110"/>
      <c r="Q54" s="116"/>
      <c r="R54" s="116"/>
      <c r="S54" s="21">
        <v>0</v>
      </c>
      <c r="T54" s="21"/>
      <c r="U54" s="21"/>
      <c r="V54" s="21"/>
      <c r="W54" s="21"/>
      <c r="X54" s="21"/>
      <c r="Y54" s="21">
        <v>0</v>
      </c>
      <c r="Z54" s="116"/>
      <c r="AA54" s="116"/>
      <c r="AB54" s="116"/>
      <c r="AC54" s="178">
        <f t="shared" si="8"/>
        <v>1</v>
      </c>
      <c r="AD54" s="20">
        <f t="shared" si="9"/>
        <v>0.15</v>
      </c>
      <c r="AE54" s="19"/>
      <c r="AF54" s="47"/>
      <c r="AG54" s="47"/>
    </row>
    <row r="55" spans="2:33" ht="31.5" outlineLevel="1">
      <c r="B55" s="159" t="s">
        <v>187</v>
      </c>
      <c r="C55" s="199" t="s">
        <v>188</v>
      </c>
      <c r="D55" s="26" t="s">
        <v>3</v>
      </c>
      <c r="E55" s="55"/>
      <c r="F55" s="160">
        <v>2.5</v>
      </c>
      <c r="G55" s="154">
        <v>2</v>
      </c>
      <c r="H55" s="23">
        <f t="shared" si="7"/>
        <v>5</v>
      </c>
      <c r="I55" s="110">
        <f>G55</f>
        <v>2</v>
      </c>
      <c r="J55" s="110"/>
      <c r="K55" s="116"/>
      <c r="L55" s="21">
        <v>5</v>
      </c>
      <c r="M55" s="21"/>
      <c r="N55" s="116"/>
      <c r="O55" s="116"/>
      <c r="P55" s="110"/>
      <c r="Q55" s="116"/>
      <c r="R55" s="116"/>
      <c r="S55" s="21">
        <v>0</v>
      </c>
      <c r="T55" s="21"/>
      <c r="U55" s="21"/>
      <c r="V55" s="21"/>
      <c r="W55" s="21"/>
      <c r="X55" s="21"/>
      <c r="Y55" s="21">
        <v>0</v>
      </c>
      <c r="Z55" s="116"/>
      <c r="AA55" s="116"/>
      <c r="AB55" s="116"/>
      <c r="AC55" s="178">
        <f t="shared" si="8"/>
        <v>2</v>
      </c>
      <c r="AD55" s="20">
        <f t="shared" si="9"/>
        <v>5</v>
      </c>
      <c r="AE55" s="19"/>
      <c r="AF55" s="47"/>
      <c r="AG55" s="47"/>
    </row>
    <row r="56" spans="2:33" ht="15.75" outlineLevel="1">
      <c r="B56" s="159" t="s">
        <v>189</v>
      </c>
      <c r="C56" s="199" t="s">
        <v>190</v>
      </c>
      <c r="D56" s="26" t="s">
        <v>3</v>
      </c>
      <c r="E56" s="55"/>
      <c r="F56" s="160">
        <v>19</v>
      </c>
      <c r="G56" s="154">
        <v>7</v>
      </c>
      <c r="H56" s="23">
        <f t="shared" si="7"/>
        <v>133</v>
      </c>
      <c r="I56" s="110">
        <f>G56</f>
        <v>7</v>
      </c>
      <c r="J56" s="110"/>
      <c r="K56" s="116"/>
      <c r="L56" s="21">
        <v>133</v>
      </c>
      <c r="M56" s="21"/>
      <c r="N56" s="116"/>
      <c r="O56" s="116"/>
      <c r="P56" s="110"/>
      <c r="Q56" s="116"/>
      <c r="R56" s="116"/>
      <c r="S56" s="21">
        <v>0</v>
      </c>
      <c r="T56" s="21"/>
      <c r="U56" s="21"/>
      <c r="V56" s="21"/>
      <c r="W56" s="21"/>
      <c r="X56" s="21"/>
      <c r="Y56" s="21">
        <v>0</v>
      </c>
      <c r="Z56" s="116"/>
      <c r="AA56" s="116"/>
      <c r="AB56" s="116"/>
      <c r="AC56" s="178">
        <f t="shared" si="8"/>
        <v>7</v>
      </c>
      <c r="AD56" s="20">
        <f t="shared" si="9"/>
        <v>133</v>
      </c>
      <c r="AE56" s="19"/>
      <c r="AF56" s="47"/>
      <c r="AG56" s="47"/>
    </row>
    <row r="57" spans="2:33" ht="15.75" outlineLevel="1">
      <c r="B57" s="159" t="s">
        <v>191</v>
      </c>
      <c r="C57" s="199" t="s">
        <v>192</v>
      </c>
      <c r="D57" s="26" t="s">
        <v>3</v>
      </c>
      <c r="E57" s="55"/>
      <c r="F57" s="160">
        <v>0.117</v>
      </c>
      <c r="G57" s="154">
        <v>1</v>
      </c>
      <c r="H57" s="23">
        <f t="shared" si="7"/>
        <v>0.117</v>
      </c>
      <c r="I57" s="110">
        <f>G57</f>
        <v>1</v>
      </c>
      <c r="J57" s="110"/>
      <c r="K57" s="116"/>
      <c r="L57" s="21">
        <v>0.117</v>
      </c>
      <c r="M57" s="21"/>
      <c r="N57" s="116"/>
      <c r="O57" s="116"/>
      <c r="P57" s="110"/>
      <c r="Q57" s="116"/>
      <c r="R57" s="116"/>
      <c r="S57" s="21">
        <v>0</v>
      </c>
      <c r="T57" s="21"/>
      <c r="U57" s="21"/>
      <c r="V57" s="21"/>
      <c r="W57" s="21"/>
      <c r="X57" s="21"/>
      <c r="Y57" s="21">
        <v>0</v>
      </c>
      <c r="Z57" s="116"/>
      <c r="AA57" s="116"/>
      <c r="AB57" s="116"/>
      <c r="AC57" s="178">
        <f t="shared" si="8"/>
        <v>1</v>
      </c>
      <c r="AD57" s="20">
        <f t="shared" si="9"/>
        <v>0.117</v>
      </c>
      <c r="AE57" s="19"/>
      <c r="AF57" s="47"/>
      <c r="AG57" s="47"/>
    </row>
    <row r="58" spans="2:33" ht="31.5" outlineLevel="1">
      <c r="B58" s="159" t="s">
        <v>193</v>
      </c>
      <c r="C58" s="200" t="s">
        <v>194</v>
      </c>
      <c r="D58" s="26" t="s">
        <v>3</v>
      </c>
      <c r="E58" s="55"/>
      <c r="F58" s="160">
        <v>1.5</v>
      </c>
      <c r="G58" s="154">
        <v>1827</v>
      </c>
      <c r="H58" s="23">
        <f t="shared" si="7"/>
        <v>2740.5</v>
      </c>
      <c r="I58" s="110">
        <v>673</v>
      </c>
      <c r="J58" s="110"/>
      <c r="K58" s="116"/>
      <c r="L58" s="21">
        <v>1852.5</v>
      </c>
      <c r="M58" s="21"/>
      <c r="N58" s="116"/>
      <c r="O58" s="160">
        <v>1.495</v>
      </c>
      <c r="P58" s="110">
        <f>G58</f>
        <v>1827</v>
      </c>
      <c r="Q58" s="116"/>
      <c r="R58" s="116"/>
      <c r="S58" s="21">
        <v>2595</v>
      </c>
      <c r="T58" s="21"/>
      <c r="U58" s="21"/>
      <c r="V58" s="21"/>
      <c r="W58" s="21"/>
      <c r="X58" s="21"/>
      <c r="Y58" s="21">
        <v>0</v>
      </c>
      <c r="Z58" s="116"/>
      <c r="AA58" s="116"/>
      <c r="AB58" s="116"/>
      <c r="AC58" s="178">
        <f t="shared" si="8"/>
        <v>-1154</v>
      </c>
      <c r="AD58" s="20">
        <f t="shared" si="9"/>
        <v>-742.5</v>
      </c>
      <c r="AE58" s="19"/>
      <c r="AF58" s="20" t="s">
        <v>241</v>
      </c>
      <c r="AG58" s="47"/>
    </row>
    <row r="59" spans="2:33" ht="15.75" outlineLevel="1">
      <c r="B59" s="46" t="s">
        <v>217</v>
      </c>
      <c r="C59" s="46" t="s">
        <v>195</v>
      </c>
      <c r="D59" s="26"/>
      <c r="E59" s="115"/>
      <c r="F59" s="116"/>
      <c r="G59" s="116"/>
      <c r="H59" s="158">
        <f>SUM(H60:H62)</f>
        <v>472.68000000000006</v>
      </c>
      <c r="I59" s="116"/>
      <c r="J59" s="116"/>
      <c r="K59" s="116"/>
      <c r="L59" s="158">
        <f>SUM(L60:L62)</f>
        <v>472.68000000000006</v>
      </c>
      <c r="M59" s="158"/>
      <c r="N59" s="158"/>
      <c r="O59" s="116"/>
      <c r="P59" s="116"/>
      <c r="Q59" s="116"/>
      <c r="R59" s="116"/>
      <c r="S59" s="158">
        <f>SUM(S60:S62)</f>
        <v>472.68</v>
      </c>
      <c r="T59" s="158"/>
      <c r="U59" s="158"/>
      <c r="V59" s="116"/>
      <c r="W59" s="116"/>
      <c r="X59" s="116"/>
      <c r="Y59" s="158">
        <f>SUM(Y60:Y62)</f>
        <v>472.68</v>
      </c>
      <c r="Z59" s="158"/>
      <c r="AA59" s="158"/>
      <c r="AB59" s="116"/>
      <c r="AC59" s="116"/>
      <c r="AD59" s="158">
        <f>SUM(AD60:AD62)</f>
        <v>0</v>
      </c>
      <c r="AE59" s="47"/>
      <c r="AF59" s="47"/>
      <c r="AG59" s="47"/>
    </row>
    <row r="60" spans="2:33" ht="64.5" customHeight="1" outlineLevel="1">
      <c r="B60" s="49" t="s">
        <v>218</v>
      </c>
      <c r="C60" s="185" t="s">
        <v>196</v>
      </c>
      <c r="D60" s="28" t="s">
        <v>3</v>
      </c>
      <c r="E60" s="55"/>
      <c r="F60" s="55">
        <v>4.2</v>
      </c>
      <c r="G60" s="154">
        <v>96</v>
      </c>
      <c r="H60" s="23">
        <f t="shared" si="7"/>
        <v>403.20000000000005</v>
      </c>
      <c r="I60" s="110">
        <f>G60</f>
        <v>96</v>
      </c>
      <c r="J60" s="110"/>
      <c r="K60" s="116"/>
      <c r="L60" s="21">
        <f>H60</f>
        <v>403.20000000000005</v>
      </c>
      <c r="M60" s="21"/>
      <c r="N60" s="116"/>
      <c r="O60" s="21">
        <f>Y60/V60</f>
        <v>4.2</v>
      </c>
      <c r="P60" s="110">
        <f>I60</f>
        <v>96</v>
      </c>
      <c r="Q60" s="116"/>
      <c r="R60" s="116"/>
      <c r="S60" s="21">
        <v>403.2</v>
      </c>
      <c r="T60" s="21"/>
      <c r="U60" s="21"/>
      <c r="V60" s="196">
        <f>P60</f>
        <v>96</v>
      </c>
      <c r="W60" s="21"/>
      <c r="X60" s="21"/>
      <c r="Y60" s="21">
        <v>403.2</v>
      </c>
      <c r="Z60" s="116"/>
      <c r="AA60" s="116"/>
      <c r="AB60" s="198" t="s">
        <v>283</v>
      </c>
      <c r="AC60" s="186">
        <f>I60-P60</f>
        <v>0</v>
      </c>
      <c r="AD60" s="25">
        <f>L60-S60</f>
        <v>0</v>
      </c>
      <c r="AE60" s="19">
        <f>O60/F60-1</f>
        <v>0</v>
      </c>
      <c r="AF60" s="242" t="s">
        <v>247</v>
      </c>
      <c r="AG60" s="47"/>
    </row>
    <row r="61" spans="2:33" ht="31.5" outlineLevel="1">
      <c r="B61" s="159" t="s">
        <v>219</v>
      </c>
      <c r="C61" s="194" t="s">
        <v>197</v>
      </c>
      <c r="D61" s="26" t="s">
        <v>3</v>
      </c>
      <c r="E61" s="55"/>
      <c r="F61" s="55">
        <v>1.5</v>
      </c>
      <c r="G61" s="154">
        <v>22</v>
      </c>
      <c r="H61" s="23">
        <f t="shared" si="7"/>
        <v>33</v>
      </c>
      <c r="I61" s="110">
        <f>G61</f>
        <v>22</v>
      </c>
      <c r="J61" s="110"/>
      <c r="K61" s="116"/>
      <c r="L61" s="21">
        <f>H61</f>
        <v>33</v>
      </c>
      <c r="M61" s="21"/>
      <c r="N61" s="116"/>
      <c r="O61" s="21">
        <f>Y61/V61</f>
        <v>1.5</v>
      </c>
      <c r="P61" s="110">
        <f>I61</f>
        <v>22</v>
      </c>
      <c r="Q61" s="116"/>
      <c r="R61" s="116"/>
      <c r="S61" s="21">
        <v>33</v>
      </c>
      <c r="T61" s="21"/>
      <c r="U61" s="21"/>
      <c r="V61" s="196">
        <f>P61</f>
        <v>22</v>
      </c>
      <c r="W61" s="21"/>
      <c r="X61" s="21"/>
      <c r="Y61" s="21">
        <v>33</v>
      </c>
      <c r="Z61" s="116"/>
      <c r="AA61" s="116"/>
      <c r="AB61" s="198" t="s">
        <v>274</v>
      </c>
      <c r="AC61" s="178">
        <f>I61-P61</f>
        <v>0</v>
      </c>
      <c r="AD61" s="20">
        <f>L61-S61</f>
        <v>0</v>
      </c>
      <c r="AE61" s="19">
        <f>O61/F61-1</f>
        <v>0</v>
      </c>
      <c r="AF61" s="243"/>
      <c r="AG61" s="47"/>
    </row>
    <row r="62" spans="2:33" ht="47.25" outlineLevel="1">
      <c r="B62" s="159" t="s">
        <v>220</v>
      </c>
      <c r="C62" s="161" t="s">
        <v>198</v>
      </c>
      <c r="D62" s="26" t="s">
        <v>3</v>
      </c>
      <c r="E62" s="55"/>
      <c r="F62" s="55">
        <v>0.38</v>
      </c>
      <c r="G62" s="154">
        <v>96</v>
      </c>
      <c r="H62" s="23">
        <f t="shared" si="7"/>
        <v>36.480000000000004</v>
      </c>
      <c r="I62" s="110">
        <f>G62</f>
        <v>96</v>
      </c>
      <c r="J62" s="110"/>
      <c r="K62" s="23"/>
      <c r="L62" s="21">
        <f>H62</f>
        <v>36.480000000000004</v>
      </c>
      <c r="M62" s="21"/>
      <c r="N62" s="47"/>
      <c r="O62" s="21">
        <f>Y62/V62</f>
        <v>0.38000000000000006</v>
      </c>
      <c r="P62" s="110">
        <f>I62</f>
        <v>96</v>
      </c>
      <c r="Q62" s="47"/>
      <c r="R62" s="47"/>
      <c r="S62" s="21">
        <v>36.480000000000004</v>
      </c>
      <c r="T62" s="21"/>
      <c r="U62" s="21"/>
      <c r="V62" s="196">
        <f>P62</f>
        <v>96</v>
      </c>
      <c r="W62" s="21"/>
      <c r="X62" s="21"/>
      <c r="Y62" s="21">
        <v>36.480000000000004</v>
      </c>
      <c r="Z62" s="47"/>
      <c r="AA62" s="47"/>
      <c r="AB62" s="198" t="s">
        <v>282</v>
      </c>
      <c r="AC62" s="178">
        <f>I62-P62</f>
        <v>0</v>
      </c>
      <c r="AD62" s="20">
        <f>L62-S62</f>
        <v>0</v>
      </c>
      <c r="AE62" s="19">
        <f>O62/F62-1</f>
        <v>0</v>
      </c>
      <c r="AF62" s="244"/>
      <c r="AG62" s="47"/>
    </row>
    <row r="63" spans="2:33" ht="15.75">
      <c r="B63" s="241" t="s">
        <v>40</v>
      </c>
      <c r="C63" s="241"/>
      <c r="D63" s="17"/>
      <c r="E63" s="16"/>
      <c r="F63" s="15"/>
      <c r="G63" s="15"/>
      <c r="H63" s="14">
        <f>H46+H50</f>
        <v>3511.5647666666664</v>
      </c>
      <c r="I63" s="14"/>
      <c r="J63" s="14"/>
      <c r="K63" s="14"/>
      <c r="L63" s="14">
        <f>L46+L50</f>
        <v>2623.564766666667</v>
      </c>
      <c r="M63" s="14"/>
      <c r="N63" s="14"/>
      <c r="O63" s="14"/>
      <c r="P63" s="14"/>
      <c r="Q63" s="14"/>
      <c r="R63" s="14"/>
      <c r="S63" s="14">
        <f>S46+S50</f>
        <v>3217.0299999999997</v>
      </c>
      <c r="T63" s="14"/>
      <c r="U63" s="14"/>
      <c r="V63" s="14"/>
      <c r="W63" s="14"/>
      <c r="X63" s="14"/>
      <c r="Y63" s="14">
        <f>Y46+Y50</f>
        <v>472.68</v>
      </c>
      <c r="Z63" s="14"/>
      <c r="AA63" s="14"/>
      <c r="AB63" s="14"/>
      <c r="AC63" s="14"/>
      <c r="AD63" s="14">
        <f>AD46+AD50</f>
        <v>-593.4652333333333</v>
      </c>
      <c r="AE63" s="14"/>
      <c r="AF63" s="14"/>
      <c r="AG63" s="14"/>
    </row>
    <row r="64" spans="2:33" ht="15.75">
      <c r="B64" s="31" t="s">
        <v>39</v>
      </c>
      <c r="C64" s="31" t="s">
        <v>38</v>
      </c>
      <c r="D64" s="31"/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</row>
    <row r="65" spans="2:33" ht="31.5" outlineLevel="1">
      <c r="B65" s="104" t="s">
        <v>37</v>
      </c>
      <c r="C65" s="145" t="s">
        <v>101</v>
      </c>
      <c r="D65" s="28" t="s">
        <v>3</v>
      </c>
      <c r="E65" s="23"/>
      <c r="F65" s="23">
        <v>1121.59</v>
      </c>
      <c r="G65" s="102">
        <v>0.733315</v>
      </c>
      <c r="H65" s="23">
        <f>G65*F65</f>
        <v>822.47877085</v>
      </c>
      <c r="I65" s="23">
        <f>L65/H65</f>
        <v>0.7</v>
      </c>
      <c r="J65" s="110"/>
      <c r="K65" s="23"/>
      <c r="L65" s="21">
        <v>575.735139595</v>
      </c>
      <c r="M65" s="21"/>
      <c r="N65" s="23"/>
      <c r="O65" s="21">
        <f>S65/P65</f>
        <v>1121.5916761555402</v>
      </c>
      <c r="P65" s="21">
        <f>G65</f>
        <v>0.733315</v>
      </c>
      <c r="Q65" s="20"/>
      <c r="R65" s="21"/>
      <c r="S65" s="21">
        <v>822.48</v>
      </c>
      <c r="T65" s="21"/>
      <c r="U65" s="21"/>
      <c r="V65" s="21"/>
      <c r="W65" s="21"/>
      <c r="X65" s="21"/>
      <c r="Y65" s="21">
        <v>0</v>
      </c>
      <c r="Z65" s="21"/>
      <c r="AA65" s="21"/>
      <c r="AB65" s="20"/>
      <c r="AC65" s="178">
        <f>I65-P65</f>
        <v>-0.033315000000000095</v>
      </c>
      <c r="AD65" s="20">
        <f>L65-S65</f>
        <v>-246.74486040500005</v>
      </c>
      <c r="AE65" s="19">
        <f>O65/F65-1</f>
        <v>1.4944458672783156E-06</v>
      </c>
      <c r="AF65" s="18" t="s">
        <v>230</v>
      </c>
      <c r="AG65" s="20"/>
    </row>
    <row r="66" spans="2:33" ht="15.75">
      <c r="B66" s="241" t="s">
        <v>36</v>
      </c>
      <c r="C66" s="241"/>
      <c r="D66" s="17"/>
      <c r="E66" s="16"/>
      <c r="F66" s="15"/>
      <c r="G66" s="15"/>
      <c r="H66" s="14">
        <f>H65</f>
        <v>822.47877085</v>
      </c>
      <c r="I66" s="14"/>
      <c r="J66" s="14"/>
      <c r="K66" s="14"/>
      <c r="L66" s="14">
        <f>L65</f>
        <v>575.735139595</v>
      </c>
      <c r="M66" s="14"/>
      <c r="N66" s="14"/>
      <c r="O66" s="14"/>
      <c r="P66" s="14"/>
      <c r="Q66" s="14"/>
      <c r="R66" s="14"/>
      <c r="S66" s="14">
        <f>S65</f>
        <v>822.48</v>
      </c>
      <c r="T66" s="14"/>
      <c r="U66" s="14"/>
      <c r="V66" s="14"/>
      <c r="W66" s="14"/>
      <c r="X66" s="14"/>
      <c r="Y66" s="14">
        <f>Y65</f>
        <v>0</v>
      </c>
      <c r="Z66" s="14"/>
      <c r="AA66" s="14"/>
      <c r="AB66" s="14"/>
      <c r="AC66" s="14"/>
      <c r="AD66" s="14">
        <f>AD65</f>
        <v>-246.74486040500005</v>
      </c>
      <c r="AE66" s="14"/>
      <c r="AF66" s="14"/>
      <c r="AG66" s="14"/>
    </row>
    <row r="67" spans="2:33" ht="15.75">
      <c r="B67" s="31" t="s">
        <v>35</v>
      </c>
      <c r="C67" s="31" t="s">
        <v>34</v>
      </c>
      <c r="D67" s="31"/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2:33" ht="31.5" outlineLevel="1">
      <c r="B68" s="38" t="s">
        <v>33</v>
      </c>
      <c r="C68" s="146" t="s">
        <v>32</v>
      </c>
      <c r="D68" s="38"/>
      <c r="E68" s="36"/>
      <c r="F68" s="37"/>
      <c r="G68" s="36"/>
      <c r="H68" s="36">
        <f>H69+H71+H73</f>
        <v>252</v>
      </c>
      <c r="I68" s="36"/>
      <c r="J68" s="36"/>
      <c r="K68" s="36"/>
      <c r="L68" s="36">
        <f>L69+L71+L73</f>
        <v>252</v>
      </c>
      <c r="M68" s="36"/>
      <c r="N68" s="36"/>
      <c r="O68" s="36"/>
      <c r="P68" s="36"/>
      <c r="Q68" s="36"/>
      <c r="R68" s="36"/>
      <c r="S68" s="36">
        <f>S69+S71+S73</f>
        <v>252</v>
      </c>
      <c r="T68" s="36"/>
      <c r="U68" s="36"/>
      <c r="V68" s="36"/>
      <c r="W68" s="36"/>
      <c r="X68" s="36"/>
      <c r="Y68" s="36">
        <f>Y69+Y71+Y73</f>
        <v>252</v>
      </c>
      <c r="Z68" s="36"/>
      <c r="AA68" s="36"/>
      <c r="AB68" s="36"/>
      <c r="AC68" s="36"/>
      <c r="AD68" s="36">
        <f>AD69+AD71+AD73</f>
        <v>0</v>
      </c>
      <c r="AE68" s="36"/>
      <c r="AF68" s="36"/>
      <c r="AG68" s="36"/>
    </row>
    <row r="69" spans="2:33" ht="15.75" outlineLevel="1">
      <c r="B69" s="44" t="s">
        <v>31</v>
      </c>
      <c r="C69" s="147" t="s">
        <v>30</v>
      </c>
      <c r="D69" s="44"/>
      <c r="E69" s="43"/>
      <c r="F69" s="43"/>
      <c r="G69" s="43"/>
      <c r="H69" s="42">
        <f>SUM(H70)</f>
        <v>48</v>
      </c>
      <c r="I69" s="42"/>
      <c r="J69" s="42"/>
      <c r="K69" s="42"/>
      <c r="L69" s="42">
        <f>SUM(L70)</f>
        <v>48</v>
      </c>
      <c r="M69" s="42"/>
      <c r="N69" s="42"/>
      <c r="O69" s="42"/>
      <c r="P69" s="42"/>
      <c r="Q69" s="42"/>
      <c r="R69" s="42"/>
      <c r="S69" s="42">
        <f>SUM(S70)</f>
        <v>48</v>
      </c>
      <c r="T69" s="42"/>
      <c r="U69" s="42"/>
      <c r="V69" s="42"/>
      <c r="W69" s="42"/>
      <c r="X69" s="42"/>
      <c r="Y69" s="42">
        <f>SUM(Y70)</f>
        <v>48</v>
      </c>
      <c r="Z69" s="42"/>
      <c r="AA69" s="42"/>
      <c r="AB69" s="42"/>
      <c r="AC69" s="42"/>
      <c r="AD69" s="42">
        <f>SUM(AD70)</f>
        <v>0</v>
      </c>
      <c r="AE69" s="42"/>
      <c r="AF69" s="42"/>
      <c r="AG69" s="42"/>
    </row>
    <row r="70" spans="2:33" ht="31.5" outlineLevel="1">
      <c r="B70" s="96" t="s">
        <v>29</v>
      </c>
      <c r="C70" s="190" t="s">
        <v>199</v>
      </c>
      <c r="D70" s="162" t="s">
        <v>25</v>
      </c>
      <c r="E70" s="163"/>
      <c r="F70" s="163">
        <v>12</v>
      </c>
      <c r="G70" s="164">
        <v>4</v>
      </c>
      <c r="H70" s="173">
        <f>F70*G70</f>
        <v>48</v>
      </c>
      <c r="I70" s="164">
        <f>G70</f>
        <v>4</v>
      </c>
      <c r="J70" s="110"/>
      <c r="K70" s="23"/>
      <c r="L70" s="21">
        <f>H70</f>
        <v>48</v>
      </c>
      <c r="M70" s="21"/>
      <c r="N70" s="23"/>
      <c r="O70" s="21">
        <f>Y70/V70</f>
        <v>12</v>
      </c>
      <c r="P70" s="164">
        <f>I70</f>
        <v>4</v>
      </c>
      <c r="Q70" s="18"/>
      <c r="R70" s="21"/>
      <c r="S70" s="21">
        <v>48</v>
      </c>
      <c r="T70" s="21"/>
      <c r="U70" s="21"/>
      <c r="V70" s="164">
        <f>P70</f>
        <v>4</v>
      </c>
      <c r="W70" s="21"/>
      <c r="X70" s="21"/>
      <c r="Y70" s="21">
        <v>48</v>
      </c>
      <c r="Z70" s="18"/>
      <c r="AA70" s="21"/>
      <c r="AB70" s="23" t="s">
        <v>239</v>
      </c>
      <c r="AC70" s="178">
        <f>I70-P70</f>
        <v>0</v>
      </c>
      <c r="AD70" s="20">
        <f>L70-S70</f>
        <v>0</v>
      </c>
      <c r="AE70" s="19">
        <f>O70/F70-1</f>
        <v>0</v>
      </c>
      <c r="AF70" s="34" t="s">
        <v>242</v>
      </c>
      <c r="AG70" s="18"/>
    </row>
    <row r="71" spans="2:33" ht="15.75" outlineLevel="1">
      <c r="B71" s="44" t="s">
        <v>102</v>
      </c>
      <c r="C71" s="147" t="s">
        <v>103</v>
      </c>
      <c r="D71" s="44"/>
      <c r="E71" s="43"/>
      <c r="F71" s="43"/>
      <c r="G71" s="43"/>
      <c r="H71" s="42">
        <f>SUM(H72)</f>
        <v>0</v>
      </c>
      <c r="I71" s="42"/>
      <c r="J71" s="42"/>
      <c r="K71" s="42"/>
      <c r="L71" s="42">
        <f>SUM(L72)</f>
        <v>0</v>
      </c>
      <c r="M71" s="42"/>
      <c r="N71" s="42"/>
      <c r="O71" s="42"/>
      <c r="P71" s="42"/>
      <c r="Q71" s="42"/>
      <c r="R71" s="42"/>
      <c r="S71" s="42">
        <f>SUM(S72)</f>
        <v>0</v>
      </c>
      <c r="T71" s="42"/>
      <c r="U71" s="42"/>
      <c r="V71" s="42"/>
      <c r="W71" s="42"/>
      <c r="X71" s="42"/>
      <c r="Y71" s="42">
        <f>SUM(Y72)</f>
        <v>0</v>
      </c>
      <c r="Z71" s="42"/>
      <c r="AA71" s="42"/>
      <c r="AB71" s="42"/>
      <c r="AC71" s="42"/>
      <c r="AD71" s="42">
        <f>SUM(AD72)</f>
        <v>0</v>
      </c>
      <c r="AE71" s="42"/>
      <c r="AF71" s="42"/>
      <c r="AG71" s="42"/>
    </row>
    <row r="72" spans="2:33" ht="15.75" outlineLevel="1">
      <c r="B72" s="96" t="s">
        <v>26</v>
      </c>
      <c r="C72" s="97"/>
      <c r="D72" s="40" t="s">
        <v>25</v>
      </c>
      <c r="E72" s="24"/>
      <c r="F72" s="148"/>
      <c r="G72" s="164"/>
      <c r="H72" s="108">
        <f>G72*F72</f>
        <v>0</v>
      </c>
      <c r="I72" s="110">
        <f>G72</f>
        <v>0</v>
      </c>
      <c r="J72" s="110"/>
      <c r="K72" s="23"/>
      <c r="L72" s="21">
        <f>H72</f>
        <v>0</v>
      </c>
      <c r="M72" s="21"/>
      <c r="N72" s="23"/>
      <c r="O72" s="21"/>
      <c r="P72" s="21"/>
      <c r="Q72" s="18"/>
      <c r="R72" s="21"/>
      <c r="S72" s="21">
        <v>0</v>
      </c>
      <c r="T72" s="21"/>
      <c r="U72" s="21"/>
      <c r="V72" s="21"/>
      <c r="W72" s="21"/>
      <c r="X72" s="21"/>
      <c r="Y72" s="21">
        <v>0</v>
      </c>
      <c r="Z72" s="18"/>
      <c r="AA72" s="21"/>
      <c r="AB72" s="18"/>
      <c r="AC72" s="178">
        <f>I72-P72</f>
        <v>0</v>
      </c>
      <c r="AD72" s="20">
        <f>L72-S72</f>
        <v>0</v>
      </c>
      <c r="AE72" s="19"/>
      <c r="AF72" s="18"/>
      <c r="AG72" s="18"/>
    </row>
    <row r="73" spans="2:33" ht="15.75" outlineLevel="1">
      <c r="B73" s="44" t="s">
        <v>28</v>
      </c>
      <c r="C73" s="45" t="s">
        <v>27</v>
      </c>
      <c r="D73" s="44"/>
      <c r="E73" s="43"/>
      <c r="F73" s="43"/>
      <c r="G73" s="43"/>
      <c r="H73" s="42">
        <f>SUM(H74:H75)</f>
        <v>204</v>
      </c>
      <c r="I73" s="42"/>
      <c r="J73" s="42"/>
      <c r="K73" s="42"/>
      <c r="L73" s="42">
        <f>SUM(L74:L75)</f>
        <v>204</v>
      </c>
      <c r="M73" s="42"/>
      <c r="N73" s="42"/>
      <c r="O73" s="42"/>
      <c r="P73" s="42"/>
      <c r="Q73" s="42"/>
      <c r="R73" s="42"/>
      <c r="S73" s="42">
        <f>SUM(S74:S75)</f>
        <v>204</v>
      </c>
      <c r="T73" s="42"/>
      <c r="U73" s="42"/>
      <c r="V73" s="42"/>
      <c r="W73" s="42"/>
      <c r="X73" s="42"/>
      <c r="Y73" s="42">
        <f>SUM(Y74:Y75)</f>
        <v>204</v>
      </c>
      <c r="Z73" s="42"/>
      <c r="AA73" s="42"/>
      <c r="AB73" s="42"/>
      <c r="AC73" s="42"/>
      <c r="AD73" s="42">
        <f>SUM(AD74:AD75)</f>
        <v>0</v>
      </c>
      <c r="AE73" s="42"/>
      <c r="AF73" s="42"/>
      <c r="AG73" s="42"/>
    </row>
    <row r="74" spans="2:33" ht="31.5" outlineLevel="1">
      <c r="B74" s="167" t="s">
        <v>104</v>
      </c>
      <c r="C74" s="193" t="s">
        <v>105</v>
      </c>
      <c r="D74" s="168" t="s">
        <v>13</v>
      </c>
      <c r="E74" s="169"/>
      <c r="F74" s="169">
        <v>8</v>
      </c>
      <c r="G74" s="166">
        <v>3</v>
      </c>
      <c r="H74" s="165">
        <f>F74*G74</f>
        <v>24</v>
      </c>
      <c r="I74" s="110">
        <f>G74</f>
        <v>3</v>
      </c>
      <c r="J74" s="110"/>
      <c r="K74" s="23"/>
      <c r="L74" s="21">
        <f>H74</f>
        <v>24</v>
      </c>
      <c r="M74" s="21"/>
      <c r="N74" s="23"/>
      <c r="O74" s="21">
        <f>Y74/V74</f>
        <v>8</v>
      </c>
      <c r="P74" s="164">
        <f>I74</f>
        <v>3</v>
      </c>
      <c r="Q74" s="18"/>
      <c r="R74" s="21"/>
      <c r="S74" s="21">
        <v>24</v>
      </c>
      <c r="T74" s="21"/>
      <c r="U74" s="21"/>
      <c r="V74" s="164">
        <f>P74</f>
        <v>3</v>
      </c>
      <c r="W74" s="21"/>
      <c r="X74" s="21"/>
      <c r="Y74" s="21">
        <v>24</v>
      </c>
      <c r="Z74" s="18"/>
      <c r="AA74" s="21"/>
      <c r="AB74" s="23" t="s">
        <v>237</v>
      </c>
      <c r="AC74" s="178">
        <f>I74-P74</f>
        <v>0</v>
      </c>
      <c r="AD74" s="20">
        <f>L74-S74</f>
        <v>0</v>
      </c>
      <c r="AE74" s="19">
        <f>O74/F74-1</f>
        <v>0</v>
      </c>
      <c r="AF74" s="34" t="s">
        <v>245</v>
      </c>
      <c r="AG74" s="18"/>
    </row>
    <row r="75" spans="2:33" ht="31.5" outlineLevel="1">
      <c r="B75" s="170" t="s">
        <v>200</v>
      </c>
      <c r="C75" s="193" t="s">
        <v>201</v>
      </c>
      <c r="D75" s="168" t="s">
        <v>13</v>
      </c>
      <c r="E75" s="169"/>
      <c r="F75" s="169">
        <v>60</v>
      </c>
      <c r="G75" s="164">
        <v>3</v>
      </c>
      <c r="H75" s="173">
        <f>F75*G75</f>
        <v>180</v>
      </c>
      <c r="I75" s="110">
        <f>G75</f>
        <v>3</v>
      </c>
      <c r="J75" s="110"/>
      <c r="K75" s="23"/>
      <c r="L75" s="21">
        <f>H75</f>
        <v>180</v>
      </c>
      <c r="M75" s="21"/>
      <c r="N75" s="23"/>
      <c r="O75" s="21">
        <f>Y75/V75</f>
        <v>60</v>
      </c>
      <c r="P75" s="164">
        <f>I75</f>
        <v>3</v>
      </c>
      <c r="Q75" s="18"/>
      <c r="R75" s="21"/>
      <c r="S75" s="21">
        <v>180</v>
      </c>
      <c r="T75" s="21"/>
      <c r="U75" s="21"/>
      <c r="V75" s="164">
        <f>P75</f>
        <v>3</v>
      </c>
      <c r="W75" s="21"/>
      <c r="X75" s="21"/>
      <c r="Y75" s="21">
        <v>180</v>
      </c>
      <c r="Z75" s="18"/>
      <c r="AA75" s="21"/>
      <c r="AB75" s="23" t="s">
        <v>238</v>
      </c>
      <c r="AC75" s="178">
        <f>I75-P75</f>
        <v>0</v>
      </c>
      <c r="AD75" s="20">
        <f>L75-S75</f>
        <v>0</v>
      </c>
      <c r="AE75" s="19">
        <f>O75/F75-1</f>
        <v>0</v>
      </c>
      <c r="AF75" s="34" t="s">
        <v>246</v>
      </c>
      <c r="AG75" s="18"/>
    </row>
    <row r="76" spans="2:33" ht="15.75" outlineLevel="1">
      <c r="B76" s="38" t="s">
        <v>24</v>
      </c>
      <c r="C76" s="146" t="s">
        <v>23</v>
      </c>
      <c r="D76" s="38"/>
      <c r="E76" s="36"/>
      <c r="F76" s="41"/>
      <c r="G76" s="36"/>
      <c r="H76" s="36">
        <f>H77</f>
        <v>346</v>
      </c>
      <c r="I76" s="36"/>
      <c r="J76" s="36"/>
      <c r="K76" s="36"/>
      <c r="L76" s="36">
        <f>L77</f>
        <v>346</v>
      </c>
      <c r="M76" s="36"/>
      <c r="N76" s="36"/>
      <c r="O76" s="36"/>
      <c r="P76" s="36"/>
      <c r="Q76" s="36"/>
      <c r="R76" s="36"/>
      <c r="S76" s="36">
        <f>S77</f>
        <v>298.6374416666667</v>
      </c>
      <c r="T76" s="36"/>
      <c r="U76" s="36"/>
      <c r="V76" s="36"/>
      <c r="W76" s="36"/>
      <c r="X76" s="36"/>
      <c r="Y76" s="36">
        <f>Y77</f>
        <v>298.63744</v>
      </c>
      <c r="Z76" s="36"/>
      <c r="AA76" s="36"/>
      <c r="AB76" s="36"/>
      <c r="AC76" s="36"/>
      <c r="AD76" s="36">
        <f>AD77</f>
        <v>47.36255833333331</v>
      </c>
      <c r="AE76" s="36"/>
      <c r="AF76" s="36"/>
      <c r="AG76" s="36"/>
    </row>
    <row r="77" spans="2:33" ht="39.75" customHeight="1" outlineLevel="1">
      <c r="B77" s="40" t="s">
        <v>22</v>
      </c>
      <c r="C77" s="149" t="s">
        <v>21</v>
      </c>
      <c r="D77" s="40" t="s">
        <v>13</v>
      </c>
      <c r="E77" s="24"/>
      <c r="F77" s="171">
        <v>346</v>
      </c>
      <c r="G77" s="172">
        <v>1</v>
      </c>
      <c r="H77" s="173">
        <f>F77*G77</f>
        <v>346</v>
      </c>
      <c r="I77" s="110">
        <f>G77</f>
        <v>1</v>
      </c>
      <c r="J77" s="110"/>
      <c r="K77" s="23"/>
      <c r="L77" s="21">
        <f>H77</f>
        <v>346</v>
      </c>
      <c r="M77" s="21"/>
      <c r="N77" s="23"/>
      <c r="O77" s="21">
        <f>Y77/V77</f>
        <v>298.63744</v>
      </c>
      <c r="P77" s="175">
        <v>1</v>
      </c>
      <c r="Q77" s="18"/>
      <c r="R77" s="18"/>
      <c r="S77" s="21">
        <v>298.6374416666667</v>
      </c>
      <c r="T77" s="21"/>
      <c r="U77" s="21"/>
      <c r="V77" s="21">
        <v>1</v>
      </c>
      <c r="W77" s="21"/>
      <c r="X77" s="21"/>
      <c r="Y77" s="21">
        <v>298.63744</v>
      </c>
      <c r="Z77" s="18"/>
      <c r="AA77" s="21"/>
      <c r="AB77" s="191" t="s">
        <v>261</v>
      </c>
      <c r="AC77" s="178">
        <f>I77-P77</f>
        <v>0</v>
      </c>
      <c r="AD77" s="20">
        <f>L77-S77</f>
        <v>47.36255833333331</v>
      </c>
      <c r="AE77" s="19">
        <f>O77/F77-1</f>
        <v>-0.13688601156069358</v>
      </c>
      <c r="AF77" s="23" t="s">
        <v>229</v>
      </c>
      <c r="AG77" s="18"/>
    </row>
    <row r="78" spans="2:33" ht="15.75">
      <c r="B78" s="241" t="s">
        <v>20</v>
      </c>
      <c r="C78" s="241"/>
      <c r="D78" s="17"/>
      <c r="E78" s="16"/>
      <c r="F78" s="15"/>
      <c r="G78" s="15"/>
      <c r="H78" s="14">
        <f>H76+H68</f>
        <v>598</v>
      </c>
      <c r="I78" s="14"/>
      <c r="J78" s="14"/>
      <c r="K78" s="14"/>
      <c r="L78" s="14">
        <f>L76+L68</f>
        <v>598</v>
      </c>
      <c r="M78" s="14"/>
      <c r="N78" s="14"/>
      <c r="O78" s="14"/>
      <c r="P78" s="14"/>
      <c r="Q78" s="14"/>
      <c r="R78" s="14"/>
      <c r="S78" s="14">
        <f>S76+S68</f>
        <v>550.6374416666667</v>
      </c>
      <c r="T78" s="14"/>
      <c r="U78" s="14"/>
      <c r="V78" s="14"/>
      <c r="W78" s="14"/>
      <c r="X78" s="14"/>
      <c r="Y78" s="14">
        <f>Y76+Y68</f>
        <v>550.63744</v>
      </c>
      <c r="Z78" s="14"/>
      <c r="AA78" s="14"/>
      <c r="AB78" s="14"/>
      <c r="AC78" s="14"/>
      <c r="AD78" s="14">
        <f>AD76+AD68</f>
        <v>47.36255833333331</v>
      </c>
      <c r="AE78" s="14"/>
      <c r="AF78" s="14"/>
      <c r="AG78" s="14"/>
    </row>
    <row r="79" spans="2:33" ht="15.75">
      <c r="B79" s="31" t="s">
        <v>19</v>
      </c>
      <c r="C79" s="31" t="s">
        <v>18</v>
      </c>
      <c r="D79" s="31"/>
      <c r="E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2:33" ht="31.5" outlineLevel="1">
      <c r="B80" s="106" t="s">
        <v>17</v>
      </c>
      <c r="C80" s="146" t="s">
        <v>16</v>
      </c>
      <c r="D80" s="38"/>
      <c r="E80" s="36"/>
      <c r="F80" s="37"/>
      <c r="G80" s="36"/>
      <c r="H80" s="36">
        <f>SUM(H81:H81)</f>
        <v>24</v>
      </c>
      <c r="I80" s="36"/>
      <c r="J80" s="36"/>
      <c r="K80" s="36"/>
      <c r="L80" s="36">
        <f>SUM(L81:L81)</f>
        <v>24</v>
      </c>
      <c r="M80" s="36"/>
      <c r="N80" s="36"/>
      <c r="O80" s="36"/>
      <c r="P80" s="36"/>
      <c r="Q80" s="36"/>
      <c r="R80" s="36"/>
      <c r="S80" s="36">
        <f>SUM(S81:S81)</f>
        <v>24</v>
      </c>
      <c r="T80" s="36"/>
      <c r="U80" s="36"/>
      <c r="V80" s="36"/>
      <c r="W80" s="36"/>
      <c r="X80" s="36"/>
      <c r="Y80" s="36">
        <f>SUM(Y81:Y81)</f>
        <v>24</v>
      </c>
      <c r="Z80" s="36"/>
      <c r="AA80" s="36"/>
      <c r="AB80" s="36"/>
      <c r="AC80" s="36"/>
      <c r="AD80" s="36">
        <f>SUM(AD81:AD81)</f>
        <v>0</v>
      </c>
      <c r="AE80" s="36"/>
      <c r="AF80" s="36"/>
      <c r="AG80" s="36"/>
    </row>
    <row r="81" spans="2:33" ht="15.75" outlineLevel="1">
      <c r="B81" s="40" t="s">
        <v>15</v>
      </c>
      <c r="C81" s="150" t="s">
        <v>14</v>
      </c>
      <c r="D81" s="35" t="s">
        <v>13</v>
      </c>
      <c r="E81" s="177"/>
      <c r="F81" s="174">
        <v>3</v>
      </c>
      <c r="G81" s="175">
        <v>8</v>
      </c>
      <c r="H81" s="189">
        <f>F81*G81</f>
        <v>24</v>
      </c>
      <c r="I81" s="110">
        <f>G81</f>
        <v>8</v>
      </c>
      <c r="J81" s="110"/>
      <c r="K81" s="23"/>
      <c r="L81" s="21">
        <f>H81</f>
        <v>24</v>
      </c>
      <c r="M81" s="21"/>
      <c r="N81" s="23"/>
      <c r="O81" s="21">
        <f>Y81/V81</f>
        <v>3</v>
      </c>
      <c r="P81" s="175">
        <f>I81</f>
        <v>8</v>
      </c>
      <c r="Q81" s="18"/>
      <c r="R81" s="21"/>
      <c r="S81" s="21">
        <v>24</v>
      </c>
      <c r="T81" s="18"/>
      <c r="U81" s="18"/>
      <c r="V81" s="175">
        <f>P81</f>
        <v>8</v>
      </c>
      <c r="W81" s="18"/>
      <c r="X81" s="21"/>
      <c r="Y81" s="21">
        <v>24</v>
      </c>
      <c r="Z81" s="18"/>
      <c r="AA81" s="21"/>
      <c r="AB81" s="23" t="s">
        <v>233</v>
      </c>
      <c r="AC81" s="178">
        <f>I81-P81</f>
        <v>0</v>
      </c>
      <c r="AD81" s="20">
        <f>L81-S81</f>
        <v>0</v>
      </c>
      <c r="AE81" s="19">
        <f>O81/F81-1</f>
        <v>0</v>
      </c>
      <c r="AF81" s="23" t="s">
        <v>228</v>
      </c>
      <c r="AG81" s="18"/>
    </row>
    <row r="82" spans="2:33" ht="15.75">
      <c r="B82" s="241" t="s">
        <v>12</v>
      </c>
      <c r="C82" s="241"/>
      <c r="D82" s="17"/>
      <c r="E82" s="16"/>
      <c r="F82" s="15"/>
      <c r="G82" s="15"/>
      <c r="H82" s="14">
        <f>H80</f>
        <v>24</v>
      </c>
      <c r="I82" s="14"/>
      <c r="J82" s="14"/>
      <c r="K82" s="14"/>
      <c r="L82" s="14">
        <f>L80</f>
        <v>24</v>
      </c>
      <c r="M82" s="14"/>
      <c r="N82" s="14"/>
      <c r="O82" s="14"/>
      <c r="P82" s="14"/>
      <c r="Q82" s="14"/>
      <c r="R82" s="14"/>
      <c r="S82" s="14">
        <f>S80</f>
        <v>24</v>
      </c>
      <c r="T82" s="14"/>
      <c r="U82" s="14"/>
      <c r="V82" s="14"/>
      <c r="W82" s="14"/>
      <c r="X82" s="14"/>
      <c r="Y82" s="14">
        <f>Y80</f>
        <v>24</v>
      </c>
      <c r="Z82" s="14"/>
      <c r="AA82" s="14"/>
      <c r="AB82" s="14"/>
      <c r="AC82" s="14"/>
      <c r="AD82" s="14">
        <f>AD80</f>
        <v>0</v>
      </c>
      <c r="AE82" s="14"/>
      <c r="AF82" s="14"/>
      <c r="AG82" s="14"/>
    </row>
    <row r="83" spans="2:33" ht="15.75">
      <c r="B83" s="31" t="s">
        <v>11</v>
      </c>
      <c r="C83" s="31" t="s">
        <v>10</v>
      </c>
      <c r="D83" s="31"/>
      <c r="E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2:33" ht="15.75" outlineLevel="1">
      <c r="B84" s="40" t="s">
        <v>9</v>
      </c>
      <c r="C84" s="192" t="s">
        <v>202</v>
      </c>
      <c r="D84" s="35" t="s">
        <v>3</v>
      </c>
      <c r="E84" s="177"/>
      <c r="F84" s="174">
        <v>377.2</v>
      </c>
      <c r="G84" s="175">
        <v>1</v>
      </c>
      <c r="H84" s="189">
        <f>G84*F84</f>
        <v>377.2</v>
      </c>
      <c r="I84" s="110">
        <f>G84</f>
        <v>1</v>
      </c>
      <c r="J84" s="110"/>
      <c r="K84" s="23"/>
      <c r="L84" s="21">
        <f>H84</f>
        <v>377.2</v>
      </c>
      <c r="M84" s="21"/>
      <c r="N84" s="23"/>
      <c r="O84" s="21">
        <f>Y84/V84</f>
        <v>377.16667</v>
      </c>
      <c r="P84" s="175">
        <f>I84</f>
        <v>1</v>
      </c>
      <c r="Q84" s="18"/>
      <c r="R84" s="21"/>
      <c r="S84" s="21">
        <v>377.1666666666667</v>
      </c>
      <c r="T84" s="18"/>
      <c r="U84" s="18"/>
      <c r="V84" s="175">
        <f>P84</f>
        <v>1</v>
      </c>
      <c r="W84" s="18"/>
      <c r="X84" s="21"/>
      <c r="Y84" s="21">
        <v>377.16667</v>
      </c>
      <c r="Z84" s="18"/>
      <c r="AA84" s="21"/>
      <c r="AB84" s="23" t="s">
        <v>234</v>
      </c>
      <c r="AC84" s="178">
        <f>I84-P84</f>
        <v>0</v>
      </c>
      <c r="AD84" s="20">
        <f>L84-S84</f>
        <v>0.03333333333330302</v>
      </c>
      <c r="AE84" s="19">
        <f>O84/F84-1</f>
        <v>-8.836161187697478E-05</v>
      </c>
      <c r="AF84" s="191" t="s">
        <v>243</v>
      </c>
      <c r="AG84" s="18"/>
    </row>
    <row r="85" spans="2:33" ht="15.75" outlineLevel="1">
      <c r="B85" s="40" t="s">
        <v>203</v>
      </c>
      <c r="C85" s="192" t="s">
        <v>204</v>
      </c>
      <c r="D85" s="35" t="s">
        <v>3</v>
      </c>
      <c r="E85" s="177"/>
      <c r="F85" s="174">
        <v>348.1</v>
      </c>
      <c r="G85" s="175">
        <v>1</v>
      </c>
      <c r="H85" s="189">
        <f>G85*F85</f>
        <v>348.1</v>
      </c>
      <c r="I85" s="110">
        <f>G85</f>
        <v>1</v>
      </c>
      <c r="J85" s="110"/>
      <c r="K85" s="23"/>
      <c r="L85" s="21">
        <f>H85</f>
        <v>348.1</v>
      </c>
      <c r="M85" s="21"/>
      <c r="N85" s="23"/>
      <c r="O85" s="21">
        <f>Y85/V85</f>
        <v>348.08333</v>
      </c>
      <c r="P85" s="175">
        <f>I85</f>
        <v>1</v>
      </c>
      <c r="Q85" s="18"/>
      <c r="R85" s="21"/>
      <c r="S85" s="21">
        <v>348.0833333333333</v>
      </c>
      <c r="T85" s="18"/>
      <c r="U85" s="18"/>
      <c r="V85" s="175">
        <f>P85</f>
        <v>1</v>
      </c>
      <c r="W85" s="18"/>
      <c r="X85" s="21"/>
      <c r="Y85" s="21">
        <v>348.08333</v>
      </c>
      <c r="Z85" s="18"/>
      <c r="AA85" s="21"/>
      <c r="AB85" s="23" t="s">
        <v>235</v>
      </c>
      <c r="AC85" s="178">
        <f>I85-P85</f>
        <v>0</v>
      </c>
      <c r="AD85" s="20">
        <f>L85-S85</f>
        <v>0.016666666666708352</v>
      </c>
      <c r="AE85" s="19">
        <f>O85/F85-1</f>
        <v>-4.788853777659696E-05</v>
      </c>
      <c r="AF85" s="191" t="s">
        <v>243</v>
      </c>
      <c r="AG85" s="18"/>
    </row>
    <row r="86" spans="2:33" ht="15.75" outlineLevel="1">
      <c r="B86" s="40" t="s">
        <v>205</v>
      </c>
      <c r="C86" s="192" t="s">
        <v>206</v>
      </c>
      <c r="D86" s="35" t="s">
        <v>3</v>
      </c>
      <c r="E86" s="177"/>
      <c r="F86" s="174">
        <v>293.5</v>
      </c>
      <c r="G86" s="175">
        <v>1</v>
      </c>
      <c r="H86" s="189">
        <f>G86*F86</f>
        <v>293.5</v>
      </c>
      <c r="I86" s="110">
        <f>G86</f>
        <v>1</v>
      </c>
      <c r="J86" s="110"/>
      <c r="K86" s="23"/>
      <c r="L86" s="21">
        <f>H86</f>
        <v>293.5</v>
      </c>
      <c r="M86" s="21"/>
      <c r="N86" s="23"/>
      <c r="O86" s="21">
        <f>Y86/V86</f>
        <v>293.33333333333337</v>
      </c>
      <c r="P86" s="175">
        <f>I86</f>
        <v>1</v>
      </c>
      <c r="Q86" s="18"/>
      <c r="R86" s="21"/>
      <c r="S86" s="21">
        <v>293.33333333333337</v>
      </c>
      <c r="T86" s="18"/>
      <c r="U86" s="18"/>
      <c r="V86" s="175">
        <f>P86</f>
        <v>1</v>
      </c>
      <c r="W86" s="18"/>
      <c r="X86" s="21"/>
      <c r="Y86" s="21">
        <v>293.33333333333337</v>
      </c>
      <c r="Z86" s="18"/>
      <c r="AA86" s="21"/>
      <c r="AB86" s="23" t="s">
        <v>236</v>
      </c>
      <c r="AC86" s="178">
        <f>I86-P86</f>
        <v>0</v>
      </c>
      <c r="AD86" s="20">
        <f>L86-S86</f>
        <v>0.16666666666662877</v>
      </c>
      <c r="AE86" s="19">
        <f>O86/F86-1</f>
        <v>-0.0005678591709254999</v>
      </c>
      <c r="AF86" s="191" t="s">
        <v>243</v>
      </c>
      <c r="AG86" s="18"/>
    </row>
    <row r="87" spans="2:33" ht="15.75" outlineLevel="1">
      <c r="B87" s="40" t="s">
        <v>207</v>
      </c>
      <c r="C87" s="192" t="s">
        <v>208</v>
      </c>
      <c r="D87" s="35" t="s">
        <v>3</v>
      </c>
      <c r="E87" s="177"/>
      <c r="F87" s="174">
        <v>11.52</v>
      </c>
      <c r="G87" s="175">
        <v>8</v>
      </c>
      <c r="H87" s="189">
        <f>G87*F87</f>
        <v>92.16</v>
      </c>
      <c r="I87" s="110">
        <f>G87</f>
        <v>8</v>
      </c>
      <c r="J87" s="110"/>
      <c r="K87" s="23"/>
      <c r="L87" s="21">
        <v>92.16</v>
      </c>
      <c r="M87" s="21"/>
      <c r="N87" s="23"/>
      <c r="O87" s="21">
        <f>Y87/V87</f>
        <v>10.27708375</v>
      </c>
      <c r="P87" s="175">
        <f>I87</f>
        <v>8</v>
      </c>
      <c r="Q87" s="18"/>
      <c r="R87" s="21"/>
      <c r="S87" s="21">
        <v>82.21666666666667</v>
      </c>
      <c r="T87" s="18"/>
      <c r="U87" s="18"/>
      <c r="V87" s="175">
        <f>P87</f>
        <v>8</v>
      </c>
      <c r="W87" s="18"/>
      <c r="X87" s="21"/>
      <c r="Y87" s="21">
        <v>82.21667</v>
      </c>
      <c r="Z87" s="18"/>
      <c r="AA87" s="21"/>
      <c r="AB87" s="23" t="s">
        <v>248</v>
      </c>
      <c r="AC87" s="178">
        <f>I87-P87</f>
        <v>0</v>
      </c>
      <c r="AD87" s="20">
        <f>L87-S87</f>
        <v>9.943333333333328</v>
      </c>
      <c r="AE87" s="19">
        <f>O87/F87-1</f>
        <v>-0.10789203559027782</v>
      </c>
      <c r="AF87" s="191" t="s">
        <v>244</v>
      </c>
      <c r="AG87" s="18"/>
    </row>
    <row r="88" spans="2:33" ht="15.75">
      <c r="B88" s="241" t="s">
        <v>8</v>
      </c>
      <c r="C88" s="241"/>
      <c r="D88" s="17"/>
      <c r="E88" s="16"/>
      <c r="F88" s="15"/>
      <c r="G88" s="15"/>
      <c r="H88" s="14">
        <f>SUM(H84:H87)</f>
        <v>1110.96</v>
      </c>
      <c r="I88" s="14"/>
      <c r="J88" s="14"/>
      <c r="K88" s="14"/>
      <c r="L88" s="14">
        <f>SUM(L84:L87)</f>
        <v>1110.96</v>
      </c>
      <c r="M88" s="14"/>
      <c r="N88" s="14"/>
      <c r="O88" s="14"/>
      <c r="P88" s="14"/>
      <c r="Q88" s="14"/>
      <c r="R88" s="14"/>
      <c r="S88" s="14">
        <f>SUM(S84:S87)</f>
        <v>1100.8</v>
      </c>
      <c r="T88" s="14"/>
      <c r="U88" s="14"/>
      <c r="V88" s="14"/>
      <c r="W88" s="14"/>
      <c r="X88" s="14"/>
      <c r="Y88" s="14">
        <f>SUM(Y84:Y87)</f>
        <v>1100.8000033333333</v>
      </c>
      <c r="Z88" s="14"/>
      <c r="AA88" s="14"/>
      <c r="AB88" s="14"/>
      <c r="AC88" s="14"/>
      <c r="AD88" s="14">
        <f>SUM(AD84:AD87)</f>
        <v>10.159999999999968</v>
      </c>
      <c r="AE88" s="14"/>
      <c r="AF88" s="14"/>
      <c r="AG88" s="14"/>
    </row>
    <row r="89" spans="2:33" ht="15.75">
      <c r="B89" s="31" t="s">
        <v>7</v>
      </c>
      <c r="C89" s="31" t="s">
        <v>6</v>
      </c>
      <c r="D89" s="31"/>
      <c r="E89" s="30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</row>
    <row r="90" spans="2:33" ht="15.75" outlineLevel="1">
      <c r="B90" s="105" t="s">
        <v>99</v>
      </c>
      <c r="C90" s="98" t="s">
        <v>100</v>
      </c>
      <c r="D90" s="28"/>
      <c r="E90" s="99"/>
      <c r="F90" s="23"/>
      <c r="G90" s="27"/>
      <c r="H90" s="109"/>
      <c r="I90" s="109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27"/>
      <c r="AF90" s="27"/>
      <c r="AG90" s="27"/>
    </row>
    <row r="91" spans="2:33" ht="15.75" outlineLevel="1">
      <c r="B91" s="105" t="s">
        <v>5</v>
      </c>
      <c r="C91" s="98" t="s">
        <v>4</v>
      </c>
      <c r="D91" s="28"/>
      <c r="E91" s="99"/>
      <c r="F91" s="23"/>
      <c r="G91" s="103"/>
      <c r="H91" s="109">
        <f>SUM(H92:H95)</f>
        <v>318.875</v>
      </c>
      <c r="I91" s="100"/>
      <c r="J91" s="100"/>
      <c r="K91" s="100"/>
      <c r="L91" s="109">
        <f>SUM(L92:L95)</f>
        <v>37.879999999999995</v>
      </c>
      <c r="M91" s="109"/>
      <c r="N91" s="109"/>
      <c r="O91" s="100"/>
      <c r="P91" s="100"/>
      <c r="Q91" s="100"/>
      <c r="R91" s="100"/>
      <c r="S91" s="109">
        <f>SUM(S92:S95)</f>
        <v>246.25</v>
      </c>
      <c r="T91" s="109"/>
      <c r="U91" s="109"/>
      <c r="V91" s="100"/>
      <c r="W91" s="100"/>
      <c r="X91" s="100"/>
      <c r="Y91" s="109">
        <f>SUM(Y92:Y95)</f>
        <v>0</v>
      </c>
      <c r="Z91" s="109"/>
      <c r="AA91" s="109"/>
      <c r="AB91" s="100"/>
      <c r="AC91" s="182">
        <f>SUM(AC92:AC95)</f>
        <v>1</v>
      </c>
      <c r="AD91" s="109">
        <f>SUM(AD92:AD95)</f>
        <v>-208.37</v>
      </c>
      <c r="AE91" s="19"/>
      <c r="AF91" s="18"/>
      <c r="AG91" s="18"/>
    </row>
    <row r="92" spans="2:33" ht="15.75" outlineLevel="1">
      <c r="B92" s="40" t="s">
        <v>213</v>
      </c>
      <c r="C92" s="192" t="s">
        <v>209</v>
      </c>
      <c r="D92" s="35" t="s">
        <v>3</v>
      </c>
      <c r="E92" s="177"/>
      <c r="F92" s="174">
        <v>250</v>
      </c>
      <c r="G92" s="175">
        <v>1</v>
      </c>
      <c r="H92" s="189">
        <f>G92*F92</f>
        <v>250</v>
      </c>
      <c r="I92" s="110">
        <v>0</v>
      </c>
      <c r="J92" s="110"/>
      <c r="K92" s="23"/>
      <c r="L92" s="21">
        <v>0</v>
      </c>
      <c r="M92" s="21"/>
      <c r="N92" s="23"/>
      <c r="O92" s="21">
        <f>S92/P92</f>
        <v>246.25</v>
      </c>
      <c r="P92" s="175">
        <v>1</v>
      </c>
      <c r="Q92" s="18"/>
      <c r="R92" s="21"/>
      <c r="S92" s="21">
        <v>246.25</v>
      </c>
      <c r="T92" s="18"/>
      <c r="U92" s="18"/>
      <c r="V92" s="175"/>
      <c r="W92" s="18"/>
      <c r="X92" s="21"/>
      <c r="Y92" s="21">
        <v>0</v>
      </c>
      <c r="Z92" s="18"/>
      <c r="AA92" s="21"/>
      <c r="AB92" s="23"/>
      <c r="AC92" s="178">
        <f>I92-P92</f>
        <v>-1</v>
      </c>
      <c r="AD92" s="20">
        <f>L92-S92</f>
        <v>-246.25</v>
      </c>
      <c r="AE92" s="19">
        <f>O92/F92-1</f>
        <v>-0.015000000000000013</v>
      </c>
      <c r="AF92" s="191" t="s">
        <v>276</v>
      </c>
      <c r="AG92" s="18"/>
    </row>
    <row r="93" spans="2:33" ht="31.5" outlineLevel="1">
      <c r="B93" s="49" t="s">
        <v>214</v>
      </c>
      <c r="C93" s="101" t="s">
        <v>210</v>
      </c>
      <c r="D93" s="28" t="s">
        <v>3</v>
      </c>
      <c r="E93" s="102"/>
      <c r="F93" s="102">
        <f>37.2/1.2</f>
        <v>31.000000000000004</v>
      </c>
      <c r="G93" s="176">
        <v>1</v>
      </c>
      <c r="H93" s="23">
        <f>G93*F93</f>
        <v>31.000000000000004</v>
      </c>
      <c r="I93" s="110">
        <v>0</v>
      </c>
      <c r="J93" s="110"/>
      <c r="K93" s="23"/>
      <c r="L93" s="21">
        <v>0</v>
      </c>
      <c r="M93" s="21"/>
      <c r="N93" s="23"/>
      <c r="O93" s="21"/>
      <c r="P93" s="175"/>
      <c r="Q93" s="22"/>
      <c r="R93" s="21"/>
      <c r="S93" s="21">
        <v>0</v>
      </c>
      <c r="T93" s="18"/>
      <c r="U93" s="18"/>
      <c r="V93" s="21"/>
      <c r="W93" s="18"/>
      <c r="X93" s="21"/>
      <c r="Y93" s="21">
        <v>0</v>
      </c>
      <c r="Z93" s="22"/>
      <c r="AA93" s="21"/>
      <c r="AB93" s="18"/>
      <c r="AC93" s="178">
        <f>I93-P93</f>
        <v>0</v>
      </c>
      <c r="AD93" s="20">
        <f>L93-S93</f>
        <v>0</v>
      </c>
      <c r="AE93" s="19"/>
      <c r="AF93" s="18"/>
      <c r="AG93" s="18"/>
    </row>
    <row r="94" spans="2:33" ht="31.5" outlineLevel="1">
      <c r="B94" s="49" t="s">
        <v>215</v>
      </c>
      <c r="C94" s="101" t="s">
        <v>211</v>
      </c>
      <c r="D94" s="28" t="s">
        <v>3</v>
      </c>
      <c r="E94" s="102"/>
      <c r="F94" s="102">
        <f>15/1.2</f>
        <v>12.5</v>
      </c>
      <c r="G94" s="176">
        <v>1</v>
      </c>
      <c r="H94" s="23">
        <f>G94*F94</f>
        <v>12.5</v>
      </c>
      <c r="I94" s="110">
        <f>G94</f>
        <v>1</v>
      </c>
      <c r="J94" s="110"/>
      <c r="K94" s="23"/>
      <c r="L94" s="21">
        <v>12.5</v>
      </c>
      <c r="M94" s="21"/>
      <c r="N94" s="23"/>
      <c r="O94" s="21"/>
      <c r="P94" s="175"/>
      <c r="Q94" s="22"/>
      <c r="R94" s="21"/>
      <c r="S94" s="21">
        <v>0</v>
      </c>
      <c r="T94" s="18"/>
      <c r="U94" s="18"/>
      <c r="V94" s="21"/>
      <c r="W94" s="18"/>
      <c r="X94" s="21"/>
      <c r="Y94" s="21">
        <v>0</v>
      </c>
      <c r="Z94" s="22"/>
      <c r="AA94" s="21"/>
      <c r="AB94" s="18"/>
      <c r="AC94" s="178">
        <f>I94-P94</f>
        <v>1</v>
      </c>
      <c r="AD94" s="20">
        <f>L94-S94</f>
        <v>12.5</v>
      </c>
      <c r="AE94" s="19"/>
      <c r="AF94" s="18"/>
      <c r="AG94" s="18"/>
    </row>
    <row r="95" spans="2:33" ht="31.5" outlineLevel="1">
      <c r="B95" s="49" t="s">
        <v>216</v>
      </c>
      <c r="C95" s="101" t="s">
        <v>212</v>
      </c>
      <c r="D95" s="28" t="s">
        <v>3</v>
      </c>
      <c r="E95" s="102"/>
      <c r="F95" s="102">
        <f>30.45/1.2</f>
        <v>25.375</v>
      </c>
      <c r="G95" s="176">
        <v>1</v>
      </c>
      <c r="H95" s="23">
        <f>G95*F95</f>
        <v>25.375</v>
      </c>
      <c r="I95" s="110">
        <f>G95</f>
        <v>1</v>
      </c>
      <c r="J95" s="110"/>
      <c r="K95" s="23"/>
      <c r="L95" s="21">
        <v>25.38</v>
      </c>
      <c r="M95" s="21"/>
      <c r="N95" s="23"/>
      <c r="O95" s="21"/>
      <c r="P95" s="175"/>
      <c r="Q95" s="22"/>
      <c r="R95" s="21"/>
      <c r="S95" s="21">
        <v>0</v>
      </c>
      <c r="T95" s="18"/>
      <c r="U95" s="18"/>
      <c r="V95" s="21"/>
      <c r="W95" s="18"/>
      <c r="X95" s="21"/>
      <c r="Y95" s="21">
        <v>0</v>
      </c>
      <c r="Z95" s="22"/>
      <c r="AA95" s="21"/>
      <c r="AB95" s="18"/>
      <c r="AC95" s="178">
        <f>I95-P95</f>
        <v>1</v>
      </c>
      <c r="AD95" s="20">
        <f>L95-S95</f>
        <v>25.38</v>
      </c>
      <c r="AE95" s="19"/>
      <c r="AF95" s="18"/>
      <c r="AG95" s="18"/>
    </row>
    <row r="96" spans="2:33" ht="15.75">
      <c r="B96" s="241" t="s">
        <v>2</v>
      </c>
      <c r="C96" s="241"/>
      <c r="D96" s="17"/>
      <c r="E96" s="16"/>
      <c r="F96" s="15"/>
      <c r="G96" s="15"/>
      <c r="H96" s="14">
        <f>H90+H91</f>
        <v>318.875</v>
      </c>
      <c r="I96" s="14"/>
      <c r="J96" s="14"/>
      <c r="K96" s="14"/>
      <c r="L96" s="14">
        <f>L90+L91</f>
        <v>37.879999999999995</v>
      </c>
      <c r="M96" s="14"/>
      <c r="N96" s="14"/>
      <c r="O96" s="14"/>
      <c r="P96" s="14"/>
      <c r="Q96" s="14"/>
      <c r="R96" s="14"/>
      <c r="S96" s="14">
        <f>S90+S91</f>
        <v>246.25</v>
      </c>
      <c r="T96" s="14"/>
      <c r="U96" s="14"/>
      <c r="V96" s="14"/>
      <c r="W96" s="14"/>
      <c r="X96" s="14"/>
      <c r="Y96" s="14">
        <f>Y90+Y91</f>
        <v>0</v>
      </c>
      <c r="Z96" s="14"/>
      <c r="AA96" s="14"/>
      <c r="AB96" s="14"/>
      <c r="AC96" s="14"/>
      <c r="AD96" s="14">
        <f>AD90+AD91</f>
        <v>-208.37</v>
      </c>
      <c r="AE96" s="14"/>
      <c r="AF96" s="14"/>
      <c r="AG96" s="14"/>
    </row>
    <row r="97" spans="2:33" ht="15.75">
      <c r="B97" s="241" t="s">
        <v>281</v>
      </c>
      <c r="C97" s="241"/>
      <c r="D97" s="17"/>
      <c r="E97" s="16"/>
      <c r="F97" s="15"/>
      <c r="G97" s="15"/>
      <c r="H97" s="14">
        <f>H44+H63+H66+H78+H82+H88+H96</f>
        <v>23414.000537516666</v>
      </c>
      <c r="I97" s="14"/>
      <c r="J97" s="14"/>
      <c r="K97" s="14"/>
      <c r="L97" s="14">
        <f>L44+L63+L66+L78+L82+L88+L96</f>
        <v>16389.801406261668</v>
      </c>
      <c r="M97" s="14"/>
      <c r="N97" s="14"/>
      <c r="O97" s="14"/>
      <c r="P97" s="14"/>
      <c r="Q97" s="14"/>
      <c r="R97" s="14"/>
      <c r="S97" s="14">
        <f>S44+S63+S66+S78+S82+S88+S96</f>
        <v>18231.926775</v>
      </c>
      <c r="T97" s="14"/>
      <c r="U97" s="14"/>
      <c r="V97" s="14"/>
      <c r="W97" s="14"/>
      <c r="X97" s="14"/>
      <c r="Y97" s="14">
        <f>Y44+Y63+Y66+Y78+Y82+Y88+Y96</f>
        <v>4101.580113333333</v>
      </c>
      <c r="Z97" s="14"/>
      <c r="AA97" s="14"/>
      <c r="AB97" s="14"/>
      <c r="AC97" s="14"/>
      <c r="AD97" s="14">
        <f>AD44+AD63+AD66+AD78+AD82+AD88+AD96</f>
        <v>-1842.1253687383332</v>
      </c>
      <c r="AE97" s="14"/>
      <c r="AF97" s="14"/>
      <c r="AG97" s="14"/>
    </row>
    <row r="99" ht="15.75">
      <c r="L99" s="136"/>
    </row>
    <row r="101" spans="3:27" s="2" customFormat="1" ht="15.75">
      <c r="C101" s="11" t="str">
        <f>'1.Зведений звіт '!A19</f>
        <v>В.о. Генерального  директора - Голови Правління</v>
      </c>
      <c r="D101" s="10"/>
      <c r="E101" s="10"/>
      <c r="F101" s="10"/>
      <c r="G101" s="10"/>
      <c r="H101" s="13"/>
      <c r="I101" s="10"/>
      <c r="J101" s="10"/>
      <c r="K101" s="10"/>
      <c r="L101" s="10"/>
      <c r="M101" s="10"/>
      <c r="O101" s="9" t="str">
        <f>'Загальна інформація'!E7</f>
        <v>________________ Ф.С. Іващук</v>
      </c>
      <c r="P101" s="8"/>
      <c r="Q101" s="8"/>
      <c r="R101" s="8"/>
      <c r="V101" s="3"/>
      <c r="W101" s="3"/>
      <c r="X101" s="3"/>
      <c r="Y101" s="3"/>
      <c r="Z101" s="3"/>
      <c r="AA101" s="12"/>
    </row>
    <row r="102" spans="3:26" s="2" customFormat="1" ht="15.75"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O102" s="9"/>
      <c r="P102" s="8"/>
      <c r="Q102" s="8"/>
      <c r="R102" s="8"/>
      <c r="V102" s="3"/>
      <c r="W102" s="3"/>
      <c r="X102" s="3"/>
      <c r="Y102" s="3"/>
      <c r="Z102" s="3"/>
    </row>
    <row r="103" spans="3:31" s="2" customFormat="1" ht="15.75">
      <c r="C103" s="5" t="s">
        <v>1</v>
      </c>
      <c r="D103" s="4"/>
      <c r="E103" s="7"/>
      <c r="F103" s="6"/>
      <c r="G103" s="5" t="s">
        <v>0</v>
      </c>
      <c r="H103" s="5"/>
      <c r="I103" s="4"/>
      <c r="J103" s="4"/>
      <c r="K103" s="4"/>
      <c r="L103" s="4"/>
      <c r="M103" s="4"/>
      <c r="N103" s="4"/>
      <c r="O103" s="4"/>
      <c r="P103" s="4"/>
      <c r="Q103" s="4"/>
      <c r="R103" s="4"/>
      <c r="V103" s="3"/>
      <c r="W103" s="3"/>
      <c r="X103" s="3"/>
      <c r="Y103" s="3"/>
      <c r="Z103" s="3"/>
      <c r="AD103" s="3"/>
      <c r="AE103" s="3"/>
    </row>
  </sheetData>
  <sheetProtection/>
  <mergeCells count="34">
    <mergeCell ref="AF60:AF62"/>
    <mergeCell ref="B96:C96"/>
    <mergeCell ref="B97:C97"/>
    <mergeCell ref="B63:C63"/>
    <mergeCell ref="B66:C66"/>
    <mergeCell ref="B78:C78"/>
    <mergeCell ref="B82:C82"/>
    <mergeCell ref="B88:C88"/>
    <mergeCell ref="V5:X5"/>
    <mergeCell ref="Y5:AA5"/>
    <mergeCell ref="AF3:AF6"/>
    <mergeCell ref="L5:N5"/>
    <mergeCell ref="O5:O6"/>
    <mergeCell ref="B44:C44"/>
    <mergeCell ref="AG3:AG6"/>
    <mergeCell ref="O4:U4"/>
    <mergeCell ref="V4:AA4"/>
    <mergeCell ref="E5:E6"/>
    <mergeCell ref="F5:F6"/>
    <mergeCell ref="G5:G6"/>
    <mergeCell ref="H5:H6"/>
    <mergeCell ref="I5:K5"/>
    <mergeCell ref="P5:R5"/>
    <mergeCell ref="S5:U5"/>
    <mergeCell ref="B2:AG2"/>
    <mergeCell ref="B3:B6"/>
    <mergeCell ref="C3:C6"/>
    <mergeCell ref="D3:D6"/>
    <mergeCell ref="E3:H4"/>
    <mergeCell ref="I3:N4"/>
    <mergeCell ref="O3:AA3"/>
    <mergeCell ref="AB3:AB6"/>
    <mergeCell ref="AC3:AD5"/>
    <mergeCell ref="AE3:AE6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Лоян</dc:creator>
  <cp:keywords/>
  <dc:description/>
  <cp:lastModifiedBy>Наталья Лоян</cp:lastModifiedBy>
  <cp:lastPrinted>2017-10-25T10:41:37Z</cp:lastPrinted>
  <dcterms:created xsi:type="dcterms:W3CDTF">2016-03-29T13:08:52Z</dcterms:created>
  <dcterms:modified xsi:type="dcterms:W3CDTF">2017-10-25T10:42:10Z</dcterms:modified>
  <cp:category/>
  <cp:version/>
  <cp:contentType/>
  <cp:contentStatus/>
</cp:coreProperties>
</file>