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3"/>
  </bookViews>
  <sheets>
    <sheet name="Титульна сторінка" sheetId="1" state="visible" r:id="rId2"/>
    <sheet name="2. Джерела фінансування" sheetId="2" state="visible" r:id="rId3"/>
    <sheet name="5. Загальний опис робіт (4)" sheetId="3" state="visible" r:id="rId4"/>
    <sheet name="6. Проведення закупівлі " sheetId="4" state="visible" r:id="rId5"/>
    <sheet name="7. Інновації (3)" sheetId="5" state="hidden" r:id="rId6"/>
  </sheets>
  <externalReferences>
    <externalReference r:id="rId7"/>
  </externalReferences>
  <definedNames>
    <definedName function="false" hidden="false" localSheetId="1" name="_xlnm.Print_Area" vbProcedure="false">'2. Джерела фінансування'!$A$1:$O$23</definedName>
    <definedName function="false" hidden="false" localSheetId="2" name="_xlnm.Print_Area" vbProcedure="false">'5. Загальний опис робіт (4)'!$A$1:$J$18</definedName>
    <definedName function="false" hidden="false" localSheetId="3" name="_xlnm.Print_Area" vbProcedure="false">'6. Проведення закупівлі '!$A$1:$W$108</definedName>
    <definedName function="false" hidden="false" localSheetId="4" name="_xlnm.Print_Area" vbProcedure="false">'7. Інновації (3)'!$A$1:$K$193</definedName>
    <definedName function="false" hidden="false" localSheetId="1" name="_xlnm.Print_Area" vbProcedure="false">'2. Джерела фінансування'!$A$1:$O$23</definedName>
    <definedName function="false" hidden="false" localSheetId="2" name="_xlnm.Print_Area" vbProcedure="false">'5. Загальний опис робіт (4)'!$A$1:$J$18</definedName>
    <definedName function="false" hidden="false" localSheetId="3" name="_xlnm.Print_Area" vbProcedure="false">'6. Проведення закупівлі '!$A$1:$W$108</definedName>
    <definedName function="false" hidden="false" localSheetId="4" name="_xlnm.Print_Area" vbProcedure="false">'7. Інновації (3)'!$A$1:$K$193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<sst xmlns="http://schemas.openxmlformats.org/spreadsheetml/2006/main" count="827" uniqueCount="483">
  <si>
    <t xml:space="preserve">Інвестиційна програма</t>
  </si>
  <si>
    <t xml:space="preserve">  Найменування ліцензіата</t>
  </si>
  <si>
    <t xml:space="preserve">ПрАТ "ПЕЕМ "ЦЕК"</t>
  </si>
  <si>
    <t xml:space="preserve">  Прогнозний період</t>
  </si>
  <si>
    <t xml:space="preserve">з</t>
  </si>
  <si>
    <t xml:space="preserve">до</t>
  </si>
  <si>
    <t xml:space="preserve">  П'ятирічний період</t>
  </si>
  <si>
    <t xml:space="preserve">2. Розрахунок джерел фінансування інвестиційної програми (тис. грн. без ПДВ)</t>
  </si>
  <si>
    <t xml:space="preserve">№ з\п</t>
  </si>
  <si>
    <t xml:space="preserve">Показники капіталовкладень</t>
  </si>
  <si>
    <t xml:space="preserve">Капіталовкладення на передачу електричної енергії</t>
  </si>
  <si>
    <t xml:space="preserve">Капіталовкладення на постачання електричної енергії</t>
  </si>
  <si>
    <t xml:space="preserve">Усього</t>
  </si>
  <si>
    <t xml:space="preserve">1 клас</t>
  </si>
  <si>
    <t xml:space="preserve">2 клас</t>
  </si>
  <si>
    <t xml:space="preserve">усього</t>
  </si>
  <si>
    <t xml:space="preserve">Джерела фінансування, усього</t>
  </si>
  <si>
    <t xml:space="preserve">1</t>
  </si>
  <si>
    <t xml:space="preserve">Власні кошти, у т.ч.</t>
  </si>
  <si>
    <t xml:space="preserve">1.1</t>
  </si>
  <si>
    <t xml:space="preserve"> амортизаційні відрахування</t>
  </si>
  <si>
    <t xml:space="preserve">1.2</t>
  </si>
  <si>
    <t xml:space="preserve"> прибуток на виробничі інвестиції</t>
  </si>
  <si>
    <t xml:space="preserve">1.3</t>
  </si>
  <si>
    <t xml:space="preserve">за перетоки реактивної е/е</t>
  </si>
  <si>
    <t xml:space="preserve">1.4</t>
  </si>
  <si>
    <t xml:space="preserve">інші (датковий дохід 2017 року)</t>
  </si>
  <si>
    <t xml:space="preserve">2</t>
  </si>
  <si>
    <t xml:space="preserve">Залучені кошти</t>
  </si>
  <si>
    <t xml:space="preserve">2.1</t>
  </si>
  <si>
    <t xml:space="preserve">кредити</t>
  </si>
  <si>
    <t xml:space="preserve">2.2</t>
  </si>
  <si>
    <t xml:space="preserve">фінансова допомога</t>
  </si>
  <si>
    <t xml:space="preserve">2.3</t>
  </si>
  <si>
    <t xml:space="preserve">інші (розшифрувати)</t>
  </si>
  <si>
    <t xml:space="preserve">Керівник ліцензіата                                         ___________________</t>
  </si>
  <si>
    <t xml:space="preserve">М.В. Корса</t>
  </si>
  <si>
    <t xml:space="preserve">(або особа, яка виконує його обов'язки)                       (підпис)</t>
  </si>
  <si>
    <t xml:space="preserve">(прізвище, ім'я, по батькові)</t>
  </si>
  <si>
    <t xml:space="preserve">"____" ____________ 2019___ року</t>
  </si>
  <si>
    <t xml:space="preserve">          М. П. </t>
  </si>
  <si>
    <t xml:space="preserve">5. Загальний опис робіт</t>
  </si>
  <si>
    <t xml:space="preserve">№ з/п</t>
  </si>
  <si>
    <t xml:space="preserve">Цільові програми</t>
  </si>
  <si>
    <t xml:space="preserve">Усього на  2019 -2023 роки</t>
  </si>
  <si>
    <t xml:space="preserve">У т.ч. по роках:</t>
  </si>
  <si>
    <t xml:space="preserve">тис. грн. (без ПДВ)</t>
  </si>
  <si>
    <t xml:space="preserve">%</t>
  </si>
  <si>
    <t xml:space="preserve">Будівництво, модернізація та реконструкція електричних мереж та обладнання</t>
  </si>
  <si>
    <t xml:space="preserve">Заходи зі зниження нетехнічних витрат електричної енергії</t>
  </si>
  <si>
    <t xml:space="preserve">Впровадження та розвиток автоматизованих систем диспетчерсько-технологічного керування (АСДТК)</t>
  </si>
  <si>
    <t xml:space="preserve">Впровадження та розвиток інформаційних технологій</t>
  </si>
  <si>
    <t xml:space="preserve">Впровадження та розвиток
систем зв'язку</t>
  </si>
  <si>
    <t xml:space="preserve">Модернізація та закупівля
колісної техніки</t>
  </si>
  <si>
    <t xml:space="preserve">Інше</t>
  </si>
  <si>
    <t xml:space="preserve">Керівник ліцензіата</t>
  </si>
  <si>
    <t xml:space="preserve">_________________</t>
  </si>
  <si>
    <t xml:space="preserve">Корса М.В.</t>
  </si>
  <si>
    <t xml:space="preserve">(або особа, яка виконує його обов'язки)</t>
  </si>
  <si>
    <t xml:space="preserve">(підпис)</t>
  </si>
  <si>
    <t xml:space="preserve">    "____" ____________ 2018___ року</t>
  </si>
  <si>
    <t xml:space="preserve">М. П.</t>
  </si>
  <si>
    <t xml:space="preserve">6. Етапи виконання заходів інвестиційної програми на прогнозний період</t>
  </si>
  <si>
    <t xml:space="preserve">Найменування заходів інвестиційної програми</t>
  </si>
  <si>
    <t xml:space="preserve">Одиниця виміру</t>
  </si>
  <si>
    <t xml:space="preserve">У тому числі по видах діяльності</t>
  </si>
  <si>
    <t xml:space="preserve">У т. ч. по кварталах</t>
  </si>
  <si>
    <t xml:space="preserve">Джерело фінансування</t>
  </si>
  <si>
    <t xml:space="preserve">Найменування відповідної державної програми</t>
  </si>
  <si>
    <t xml:space="preserve">№ сторінки пояснювальної записки</t>
  </si>
  <si>
    <t xml:space="preserve">№ сторінки обґрунто-вувальних матеріалів</t>
  </si>
  <si>
    <t xml:space="preserve">Примітка</t>
  </si>
  <si>
    <t xml:space="preserve">Вартість одиниці продукції,
тис. грн (без ПДВ)</t>
  </si>
  <si>
    <t xml:space="preserve">кількість*</t>
  </si>
  <si>
    <t xml:space="preserve">передача електричної енергії</t>
  </si>
  <si>
    <t xml:space="preserve">постачання електричної енергії</t>
  </si>
  <si>
    <t xml:space="preserve">І квартал</t>
  </si>
  <si>
    <t xml:space="preserve">ІІ квартал</t>
  </si>
  <si>
    <t xml:space="preserve">ІІІ квартал</t>
  </si>
  <si>
    <t xml:space="preserve">IV квартал</t>
  </si>
  <si>
    <t xml:space="preserve">кількість</t>
  </si>
  <si>
    <t xml:space="preserve">тис. грн. без ПДВ</t>
  </si>
  <si>
    <t xml:space="preserve">5=7+9</t>
  </si>
  <si>
    <t xml:space="preserve">6=8+10</t>
  </si>
  <si>
    <t xml:space="preserve">I. Будівництво, модернізація та реконструкція електричних мереж та обладнання</t>
  </si>
  <si>
    <t xml:space="preserve">І.1</t>
  </si>
  <si>
    <t xml:space="preserve">Розвиток, модернізація та будівництво
електричних мереж у т.ч.
</t>
  </si>
  <si>
    <t xml:space="preserve">І.1.1</t>
  </si>
  <si>
    <t xml:space="preserve">Технічне переоснащення (реконструкція) ПС</t>
  </si>
  <si>
    <t xml:space="preserve">І.1.1.1</t>
  </si>
  <si>
    <t xml:space="preserve">Технічне переоснащення підстанції ПС 35/6 кВ "№5" м. Жовті Води (1Т(перехідний)</t>
  </si>
  <si>
    <t xml:space="preserve">І.1.2</t>
  </si>
  <si>
    <t xml:space="preserve">Реконструкція ЛЕП</t>
  </si>
  <si>
    <t xml:space="preserve">І.1.2.1</t>
  </si>
  <si>
    <t xml:space="preserve">Реконструкція КЛ-6 кВ ТП-8 ком. №1 до ТП-6/8 ком. №6 м. Павлоград, Дніпропетровської обл.</t>
  </si>
  <si>
    <t xml:space="preserve">км</t>
  </si>
  <si>
    <t xml:space="preserve">І.1.2.2</t>
  </si>
  <si>
    <t xml:space="preserve">Реконструкція кабельної лінії КЛ-6 кВ від ТП-10 ком.2 до ТП-23 ком.1 м. Павлоград Дніпропетровської обл..</t>
  </si>
  <si>
    <t xml:space="preserve">І.1.2.3</t>
  </si>
  <si>
    <t xml:space="preserve">Реконструкція кабельної лінії КЛ-6 кВ від ТП-13 ком. 3 до ТП-14А ком. 2 м. Павлоград Дніпропетровської обл.</t>
  </si>
  <si>
    <t xml:space="preserve">І.1.2.4</t>
  </si>
  <si>
    <t xml:space="preserve">Реконструкція КЛ-6 кВ від ТП-24 ком.1 до ТП-12А ком.4 м. Павлоград, Дніпропетровської обл.</t>
  </si>
  <si>
    <t xml:space="preserve">І.1.2.5</t>
  </si>
  <si>
    <t xml:space="preserve"> Реконструкція КЛ-6 кВ від ТП-24 ком.4  до ТП-40 ком.3                     м. Павлоград, Дніпропетровської обл.</t>
  </si>
  <si>
    <t xml:space="preserve">І.1.2.6</t>
  </si>
  <si>
    <t xml:space="preserve">Реконструкція КЛ-6 кВ  від ТП-12А ком. № 1 до ТП-13 ком. № 1  м. Павлоград, Дніпропетровської обл.</t>
  </si>
  <si>
    <t xml:space="preserve">І.1.2.7</t>
  </si>
  <si>
    <t xml:space="preserve"> Реконструкція КЛ-6 кВ від ТП-23 ком. №5  до  ТП-14 ком. № 3  м. Павлоград, Дніпропетровської обл.</t>
  </si>
  <si>
    <t xml:space="preserve">І.1.2.8</t>
  </si>
  <si>
    <t xml:space="preserve">Реконструкція КЛ-0,4 кВ від ТП-35 РБ-21 до буд. №16 вул. Сташкова  м. Павлоград, Дніпропетровської обл.</t>
  </si>
  <si>
    <t xml:space="preserve">І.1.2.9</t>
  </si>
  <si>
    <t xml:space="preserve">Реконструкція КЛ-10 кВ від ПС "Гвардейская" ком.103 до ЗТП-182 ком.3 смт. Черкаське Новомосковського р-ну Дніпропетровської обл.</t>
  </si>
  <si>
    <t xml:space="preserve">І.1.2.10</t>
  </si>
  <si>
    <t xml:space="preserve">Реконструкція КЛ-10 кВ від ТП-157 ком.1 до ТП-154 ком.3 смт. Черкаське, Новомосковського р-ну, Дніпропетровської обл.</t>
  </si>
  <si>
    <t xml:space="preserve">І.1.2.11</t>
  </si>
  <si>
    <t xml:space="preserve">Реконструкція КЛ-10 кВ від ПС "Гвардейская" ком.102 до ЗТП-187 ком.19 смт. Гвардійське Новомосковського р-ну, Дніпропетровської обл.</t>
  </si>
  <si>
    <t xml:space="preserve">І.2</t>
  </si>
  <si>
    <t xml:space="preserve">Проектні роботи</t>
  </si>
  <si>
    <t xml:space="preserve">І.2.1</t>
  </si>
  <si>
    <t xml:space="preserve">Розробка проектної документації  «Реконструкція повітряної лінії 35 кВ (одноколова)»  Л-МКР-31, ПС "Девладово-тягова"(ПАТ "Укрзалізниця") - ПС "Макорти", с. Макорти, Софіївський р-н, Дніпропетровська обл.»</t>
  </si>
  <si>
    <t xml:space="preserve"> амортизаційні відрахування/за перетоки реактивної е/е</t>
  </si>
  <si>
    <t xml:space="preserve">І.2.2</t>
  </si>
  <si>
    <t xml:space="preserve">Розробка проектної документації «Реконструкція кабельної лінії 0,4 кВ ТП-59 РБ-4 до буд. №2 по вул. Нова, м. Павлоград, Дніпропетровської обл.»</t>
  </si>
  <si>
    <t xml:space="preserve">І.2.3</t>
  </si>
  <si>
    <t xml:space="preserve">Розробка проектної документації «Реконструкція кабельної лінії 0,4кВ від ТП-71 РБ-4 до буд. №73 по вул. Шевченко  м. Павлоград,  Дніпропетровської області».</t>
  </si>
  <si>
    <t xml:space="preserve">І.2.5</t>
  </si>
  <si>
    <t xml:space="preserve">Розробка проектної документації «Реконструкція кабельної лінії 0,4кВ ТП-71 РБ-15 до  буд. №134 вул. Шевченко та від буд. №134 по вул. Шевченко до буд №151 по вул. Горького  м. Павлоград,  Дніпропетровської області».</t>
  </si>
  <si>
    <t xml:space="preserve">І.2.4</t>
  </si>
  <si>
    <t xml:space="preserve">Розробка проектної документації «Реконструкція кабельної лінії 0,4кВ від ТП-25 РБ-3 до буд. №10 по вул. Сташкова  м. Павлоград,  Дніпропетровської області».</t>
  </si>
  <si>
    <t xml:space="preserve">Розробка проектної документації «Винесення КТП-5 2Т в центр навантаження та реконструкція повітряної лінії 0,4 кВ від РБ-1 та РБ-4 КПТ-5 2Т с. Надія Криворізького району».</t>
  </si>
  <si>
    <t xml:space="preserve">І.2.6</t>
  </si>
  <si>
    <t xml:space="preserve">Розробка проектної документації «Реконструкція повітряно-кабельної лінії 6 кВ ПС-5 35/6 кВ ком. 27, ком. 28 – ПС-30 ком. 11, ком. 12, м. Жовті Води».</t>
  </si>
  <si>
    <t xml:space="preserve">Усього по розділу І</t>
  </si>
  <si>
    <t xml:space="preserve">II. Заходи зі зниження нетехнічних витрат електричної енергії</t>
  </si>
  <si>
    <t xml:space="preserve">ІІ.1</t>
  </si>
  <si>
    <t xml:space="preserve">Зниження понаднармотивних втрат електроенергії в т.ч.</t>
  </si>
  <si>
    <t xml:space="preserve">ІІ.1.1 </t>
  </si>
  <si>
    <t xml:space="preserve">Покращення обліку електроенергії.</t>
  </si>
  <si>
    <t xml:space="preserve">ІІ.1.1.1</t>
  </si>
  <si>
    <t xml:space="preserve">Улаштування однофазних вводів (без вартості лічильників) в будинки з застосуванням СІП та встановленням ФШО.</t>
  </si>
  <si>
    <t xml:space="preserve">шт</t>
  </si>
  <si>
    <t xml:space="preserve">ІІ.2</t>
  </si>
  <si>
    <t xml:space="preserve">Створення АСКОЕ побутових споживачів</t>
  </si>
  <si>
    <t xml:space="preserve">ІІ.2.1</t>
  </si>
  <si>
    <t xml:space="preserve">Трансформатори струму Т-0,66 200/5,</t>
  </si>
  <si>
    <t xml:space="preserve">ІІ.2.2</t>
  </si>
  <si>
    <t xml:space="preserve">Трансформатори струму Т-0,66,300/5,</t>
  </si>
  <si>
    <t xml:space="preserve">ІІ.2.3</t>
  </si>
  <si>
    <t xml:space="preserve">Трансформатори струму Т-0,66 600/5</t>
  </si>
  <si>
    <t xml:space="preserve">ІІ.2.4</t>
  </si>
  <si>
    <t xml:space="preserve">Трансформатори струму Т-0,66 1000/5</t>
  </si>
  <si>
    <t xml:space="preserve">ІІ.2.5</t>
  </si>
  <si>
    <t xml:space="preserve">Трансформатори струму Т-0,66 1500/5</t>
  </si>
  <si>
    <t xml:space="preserve">ІІ.2.6</t>
  </si>
  <si>
    <t xml:space="preserve">Колодка випробувальна типу НІК КП-25</t>
  </si>
  <si>
    <t xml:space="preserve">ІІ.2.7</t>
  </si>
  <si>
    <t xml:space="preserve">1-ф багатотарифний лічильник з модулем дистанційного зчитування (типу СМАРТ)</t>
  </si>
  <si>
    <t xml:space="preserve">ІІ.2.8</t>
  </si>
  <si>
    <t xml:space="preserve">Лічильник трифазний типу Torgrids або аналог</t>
  </si>
  <si>
    <t xml:space="preserve">ІІ.2.9</t>
  </si>
  <si>
    <t xml:space="preserve">Маршрутизатор для  однофазних електронних лічильників з функцією Smart</t>
  </si>
  <si>
    <t xml:space="preserve">ІІ.3</t>
  </si>
  <si>
    <t xml:space="preserve">Закупівля обладнання під АСКОЕ</t>
  </si>
  <si>
    <t xml:space="preserve">ІІ.3.1</t>
  </si>
  <si>
    <t xml:space="preserve">Мікро ПК Izodrom PC</t>
  </si>
  <si>
    <t xml:space="preserve">ІІ.3.2</t>
  </si>
  <si>
    <t xml:space="preserve">Перетворювач USB-COM</t>
  </si>
  <si>
    <t xml:space="preserve">ІІ.3.3</t>
  </si>
  <si>
    <t xml:space="preserve">Інтелектуальний перетворювач портів розв'язки</t>
  </si>
  <si>
    <t xml:space="preserve">ІІ.3.4</t>
  </si>
  <si>
    <t xml:space="preserve">Модем типу iRZ ATM2-232</t>
  </si>
  <si>
    <t xml:space="preserve">ІІ.3.5</t>
  </si>
  <si>
    <t xml:space="preserve">Блок живлення MW DRC-40A</t>
  </si>
  <si>
    <t xml:space="preserve">ІІ.3.6</t>
  </si>
  <si>
    <t xml:space="preserve">Блок живлення MW 12-15</t>
  </si>
  <si>
    <t xml:space="preserve">ІІ.3.7</t>
  </si>
  <si>
    <t xml:space="preserve">Акумулятор 12V 4AH</t>
  </si>
  <si>
    <t xml:space="preserve">ІІ.3.8</t>
  </si>
  <si>
    <t xml:space="preserve">Акумулятор 12V 7AH</t>
  </si>
  <si>
    <t xml:space="preserve">ІІ.3.9</t>
  </si>
  <si>
    <t xml:space="preserve">Стенд для регулювання та повірки однофазних приладів обліку електричної енергії типу MTS-101  </t>
  </si>
  <si>
    <t xml:space="preserve">Усього по розділу II:</t>
  </si>
  <si>
    <t xml:space="preserve">III. Впровадження та розвиток АСДТК</t>
  </si>
  <si>
    <t xml:space="preserve">III.1</t>
  </si>
  <si>
    <t xml:space="preserve">Впровадження комплексy АСДTK  (ЦРП-1)</t>
  </si>
  <si>
    <t xml:space="preserve">шт.</t>
  </si>
  <si>
    <t xml:space="preserve">Усього по розділу III:</t>
  </si>
  <si>
    <t xml:space="preserve">IV. Впровадження та розвиток інформаційних технологій</t>
  </si>
  <si>
    <t xml:space="preserve">ІV.1</t>
  </si>
  <si>
    <t xml:space="preserve">Модернізація існуючих та закупівля нових засобів комп'ютеризації, у т.ч.:</t>
  </si>
  <si>
    <t xml:space="preserve">IV.1.1</t>
  </si>
  <si>
    <t xml:space="preserve">Закупівля нових робочих станцій:</t>
  </si>
  <si>
    <t xml:space="preserve">IV.1.1.1</t>
  </si>
  <si>
    <t xml:space="preserve">Моноблок </t>
  </si>
  <si>
    <t xml:space="preserve"> інші (датковий дохід 2017 року)</t>
  </si>
  <si>
    <t xml:space="preserve">IV.1.2</t>
  </si>
  <si>
    <t xml:space="preserve">Закупівля нового мережевого обладнання</t>
  </si>
  <si>
    <t xml:space="preserve">IV.1.2.1</t>
  </si>
  <si>
    <t xml:space="preserve">Сервер</t>
  </si>
  <si>
    <t xml:space="preserve">Свитч</t>
  </si>
  <si>
    <t xml:space="preserve">IV.1.2.2</t>
  </si>
  <si>
    <t xml:space="preserve">ДБЖ 1000VA</t>
  </si>
  <si>
    <t xml:space="preserve">IV.1.3</t>
  </si>
  <si>
    <t xml:space="preserve">Інші засоби комп'ютеризації</t>
  </si>
  <si>
    <t xml:space="preserve">IV.1.3.1</t>
  </si>
  <si>
    <t xml:space="preserve">МФУ А4 КОЛЬОРОВИЙ</t>
  </si>
  <si>
    <t xml:space="preserve">IV.1.3.2</t>
  </si>
  <si>
    <t xml:space="preserve">Принтер А3 з СНПЧ</t>
  </si>
  <si>
    <t xml:space="preserve">IV.1.3.3</t>
  </si>
  <si>
    <t xml:space="preserve">МФУ А4 Лазерний</t>
  </si>
  <si>
    <t xml:space="preserve">IV.1.3.4</t>
  </si>
  <si>
    <t xml:space="preserve">Проєктор</t>
  </si>
  <si>
    <t xml:space="preserve">ІV.2</t>
  </si>
  <si>
    <t xml:space="preserve">Модернізація прикладного програмного забезпечення, у т.ч.:</t>
  </si>
  <si>
    <t xml:space="preserve">IV.2.1</t>
  </si>
  <si>
    <t xml:space="preserve">2 черга впровадження ГІС</t>
  </si>
  <si>
    <t xml:space="preserve">IV.2.2</t>
  </si>
  <si>
    <t xml:space="preserve">2 черга впровадження документообігу (Megapolis.DocNet.)</t>
  </si>
  <si>
    <t xml:space="preserve">IV.2.3</t>
  </si>
  <si>
    <t xml:space="preserve">Модернізація Колцентру</t>
  </si>
  <si>
    <t xml:space="preserve">IV.2.4</t>
  </si>
  <si>
    <t xml:space="preserve">Впровадження SAP/ERP</t>
  </si>
  <si>
    <t xml:space="preserve">Усього по розділу IV:</t>
  </si>
  <si>
    <t xml:space="preserve">V. Впровадження та розвиток систем зв'язку</t>
  </si>
  <si>
    <t xml:space="preserve">V.1</t>
  </si>
  <si>
    <t xml:space="preserve"> Впровадження та розвиток систем зв'язку</t>
  </si>
  <si>
    <t xml:space="preserve">V.1.1</t>
  </si>
  <si>
    <t xml:space="preserve">IP телефон</t>
  </si>
  <si>
    <t xml:space="preserve">Усього по розділу V:</t>
  </si>
  <si>
    <t xml:space="preserve">VI. Модернізація та закупівля колісної техніки</t>
  </si>
  <si>
    <t xml:space="preserve">VI.1</t>
  </si>
  <si>
    <t xml:space="preserve">МАЗ КС 45279 або аналог (ЖвРЕМ)</t>
  </si>
  <si>
    <t xml:space="preserve">VI.2</t>
  </si>
  <si>
    <t xml:space="preserve">Екскаватор "Борекс" (ВгРЕМ) або аналог</t>
  </si>
  <si>
    <t xml:space="preserve">VI.3</t>
  </si>
  <si>
    <t xml:space="preserve">3-х колісний електроскутер-VOLTEKO TRIKE або аналог</t>
  </si>
  <si>
    <t xml:space="preserve">Усього по розділу VI:</t>
  </si>
  <si>
    <t xml:space="preserve">VII. Інше</t>
  </si>
  <si>
    <t xml:space="preserve">VII.1</t>
  </si>
  <si>
    <t xml:space="preserve">Реконструкція виробничих баз</t>
  </si>
  <si>
    <t xml:space="preserve">VII.1.1</t>
  </si>
  <si>
    <t xml:space="preserve">Обладнання, що не вимагає монтажу</t>
  </si>
  <si>
    <t xml:space="preserve">Електричний тепловентилятор Vitals EH-31 (лабораторія) або аналог</t>
  </si>
  <si>
    <t xml:space="preserve">VII.1.2</t>
  </si>
  <si>
    <t xml:space="preserve">Пробовідбірники трансформаторного масла типу "ELCHROM"  (20 мл)  (лабораторія) або аналог</t>
  </si>
  <si>
    <t xml:space="preserve">Кондіціонер Mitsubishi Electric Standard inverter (MSZ-20) або аналог</t>
  </si>
  <si>
    <t xml:space="preserve">Кондиционер Mitsubishi Electric MSZ-SF25VE/MUZ-SF25VE Standart Inverter, або аналог</t>
  </si>
  <si>
    <t xml:space="preserve">Бензогенератор 6 кВт Forte FG 8000E  (або аналог)</t>
  </si>
  <si>
    <t xml:space="preserve">VII.2.5</t>
  </si>
  <si>
    <t xml:space="preserve">Кондиціонер типу Zanussi ZACS/I-09HV/N1 Venezia DC Inverter  (м. Кривий Ріг)</t>
  </si>
  <si>
    <t xml:space="preserve">VII.2.6</t>
  </si>
  <si>
    <t xml:space="preserve">Кодиціонер типу Gorenje KAS21NFT + KAS21ZFT KAS 21 (адмінбудівля м. Кривий Ріг)</t>
  </si>
  <si>
    <t xml:space="preserve">Усього по розділу VII:</t>
  </si>
  <si>
    <t xml:space="preserve">Усього по програмі:</t>
  </si>
  <si>
    <t xml:space="preserve">* Довжина ліній електропередачі вказується по трасі ліній.  (перевірено)</t>
  </si>
  <si>
    <t xml:space="preserve">"____" ____________ 2018___ року</t>
  </si>
  <si>
    <t xml:space="preserve">  М. П. </t>
  </si>
  <si>
    <t xml:space="preserve">7. Інноваційні заходи, передбачені інвестиційною програмою на прогнозний період</t>
  </si>
  <si>
    <t xml:space="preserve">Назва продукції</t>
  </si>
  <si>
    <t xml:space="preserve">Вартість одиниці продукції
тис. грн. (без ПДВ)</t>
  </si>
  <si>
    <t xml:space="preserve">№ сторінки обґрунтовувальних матеріалів</t>
  </si>
  <si>
    <t xml:space="preserve">економічний ефект (окупність в роках)</t>
  </si>
  <si>
    <t xml:space="preserve">1. Будівництво, модернізація та реконструкція електричних мереж та обладнання</t>
  </si>
  <si>
    <t xml:space="preserve">Розвиток, модернізація та будівництво електричних мереж, у т.ч.</t>
  </si>
  <si>
    <t xml:space="preserve">І.1.1.2</t>
  </si>
  <si>
    <t xml:space="preserve"> "Технічне переоснащення підстанції ПС 35/6 кВ "Північна-35" м. Жовті Води Дніпропетровської області</t>
  </si>
  <si>
    <t xml:space="preserve">І.1.1.3</t>
  </si>
  <si>
    <t xml:space="preserve">Реконструкція підстанції з заміною  МВ-150 на елегазові вимикачі 150кВ на ПС 150/10/6 кВ "ПЛМ" </t>
  </si>
  <si>
    <t xml:space="preserve">І.1.1.4</t>
  </si>
  <si>
    <t xml:space="preserve">Технічне переоснащення підстанції ПС "№5" м. Жовті Води</t>
  </si>
  <si>
    <t xml:space="preserve">І.1.1.5</t>
  </si>
  <si>
    <t xml:space="preserve">Технічне переоснащення  трансформаторної підстанції 150/10/6 кВ "ПЛМ"(заміна тр-ра)</t>
  </si>
  <si>
    <t xml:space="preserve">І.1.1.6</t>
  </si>
  <si>
    <t xml:space="preserve">Модернізація ТП-25 6/0,4 кВ м. Жовті Води</t>
  </si>
  <si>
    <t xml:space="preserve">Реконструкція КЛ-0,4 кВ ТП-130 РБ-9 Робоча, 65 бл.1</t>
  </si>
  <si>
    <t xml:space="preserve">Реконструкція КЛ-0,4 кВ ТП-130 РБ-20 Робоча, 65 бл.1</t>
  </si>
  <si>
    <t xml:space="preserve">Реконструкція КЛ-6 кВ ТП-8 ком. №1 до ТП-6/8 ком. №6 м. Павлоград</t>
  </si>
  <si>
    <t xml:space="preserve">Реконструкція КЛ-6 кВ ТП-14А ком. №3 до ТП-14 ком. №1 м. Павлоград</t>
  </si>
  <si>
    <t xml:space="preserve">Будівництво КЛ-6 кВТП-308 яч.4 - ТП-317 яч.7</t>
  </si>
  <si>
    <r>
      <rPr>
        <sz val="11"/>
        <color rgb="FF000000"/>
        <rFont val="Times New Roman"/>
        <family val="1"/>
        <charset val="204"/>
      </rPr>
      <t xml:space="preserve">Будівництво </t>
    </r>
    <r>
      <rPr>
        <sz val="11"/>
        <rFont val="Times New Roman"/>
        <family val="1"/>
        <charset val="204"/>
      </rPr>
      <t xml:space="preserve">КЛ</t>
    </r>
    <r>
      <rPr>
        <sz val="11"/>
        <color rgb="FF000000"/>
        <rFont val="Times New Roman"/>
        <family val="1"/>
        <charset val="204"/>
      </rPr>
      <t xml:space="preserve"> -6 кВ ТП-334 яч.2 -ТП-304 яч.3</t>
    </r>
  </si>
  <si>
    <t xml:space="preserve">Реконструкція ПЛ-6 кВ Л-5-29 від ком.14 ПС 35/6 №5 до ком. 10 ПС 35/6 кВ №29 м. Жовті Води</t>
  </si>
  <si>
    <t xml:space="preserve">Реконструкція ПЛ - 0,4 кВ від ТП-22 прис. А-1, А-3 з використанням СИП, м. Жовті Води</t>
  </si>
  <si>
    <t xml:space="preserve">Реконструкція КЛ-6 кВ КП-28 яч.1 - ТП-140 яч.5 м. Дніпро</t>
  </si>
  <si>
    <t xml:space="preserve">Реконструкція КЛ-6 кВ КП-28 яч.15 - ТП-140 яч.6 м. Дніпро</t>
  </si>
  <si>
    <t xml:space="preserve">Реконструкція КЛ-6 кВ ЦРП-2 яч.22 - ТП-246 яч.3 м. Дніпро</t>
  </si>
  <si>
    <t xml:space="preserve">І.1.2.12</t>
  </si>
  <si>
    <t xml:space="preserve">ПР Реконструкція КЛ-6 кВ ТП-23 ком.1-ТП-10 ком.2 (м. Павлоград)</t>
  </si>
  <si>
    <t xml:space="preserve">І.1.2.13</t>
  </si>
  <si>
    <t xml:space="preserve">ПР Реконструкція КЛ-6 кВ ТП-14а ком.2-ТП-13 ком.3 (м. Павлоград)</t>
  </si>
  <si>
    <t xml:space="preserve">І.1.2.14</t>
  </si>
  <si>
    <t xml:space="preserve"> Реконструкція КЛ-6 кВ ТП-12а ком.4-ТП-24 ком.1 м. Павлоград</t>
  </si>
  <si>
    <t xml:space="preserve">І.1.2.15</t>
  </si>
  <si>
    <t xml:space="preserve"> Реконструкція КЛ-6 кВ ТП-40 ком.3-ТП-24 ком.4 м. Павлоград</t>
  </si>
  <si>
    <t xml:space="preserve">І.1.2.16</t>
  </si>
  <si>
    <t xml:space="preserve"> Реконструкція КЛ-6 кВ ТП-13 ком.1-ТП-12а ком.1 м. Павлоград</t>
  </si>
  <si>
    <t xml:space="preserve">І.1.2.17</t>
  </si>
  <si>
    <t xml:space="preserve"> Реконструкція КЛ-6 кВ ТП-23 ком.5-ТП-14 ком.3 м. Павлоград </t>
  </si>
  <si>
    <t xml:space="preserve">І.1.2.18</t>
  </si>
  <si>
    <t xml:space="preserve">ПР Реконструкція КЛ-10 кВ ПС-35/10 "Гвардейская" ком.102-ТП-187 ком.19 смт Гвардійське Новомосковського р-ну</t>
  </si>
  <si>
    <t xml:space="preserve">І.1.2.19</t>
  </si>
  <si>
    <t xml:space="preserve">ПР Реконструкція КЛ-10 кВ ПС-35/10 "Гвардейская" ком.103-ТП-182 ком.3 смт. Черкаське Новомосковського р-ну</t>
  </si>
  <si>
    <t xml:space="preserve">І.1.2.20</t>
  </si>
  <si>
    <t xml:space="preserve">ПР Реконструкція КЛ-10 кВ ТП-178 ком.2-ТП-171 ком.5смт. Черкаське Новомосковського р-ну</t>
  </si>
  <si>
    <t xml:space="preserve">І.1.2.21</t>
  </si>
  <si>
    <t xml:space="preserve">ПР Реконструкція КЛ-10 кВ ТП-157 ком.1-ТП-154 ком.3 смт. Черкаське Новомосковського р-ну</t>
  </si>
  <si>
    <t xml:space="preserve">І.1.2.22</t>
  </si>
  <si>
    <t xml:space="preserve">ПР Реконструкція КЛ-10 кВ ТП-182 ком.4-ТП-178 ком.4  смт. Черкаське Новомосковського р-ну</t>
  </si>
  <si>
    <t xml:space="preserve">І.1.2.23</t>
  </si>
  <si>
    <t xml:space="preserve">Реконструкція КЛ-0,4 кВ від ТП-514 РБ-8 до буд. №10  по вул. Гагаріна м. Павлоград</t>
  </si>
  <si>
    <t xml:space="preserve">І.1.2.24</t>
  </si>
  <si>
    <t xml:space="preserve">Реконструкція КЛ-0,4 кВ від ТП-6/8 РБ-7 до буд. №26  по вул. Нова м. Павлоград</t>
  </si>
  <si>
    <t xml:space="preserve">І.1.2.25</t>
  </si>
  <si>
    <t xml:space="preserve">Реконструкція КЛ-0,4 кВ від ТП-35 РБ-21 до буд. №16  по вул. Сташкова м. Павлоград</t>
  </si>
  <si>
    <t xml:space="preserve">Розробка проектної документації
"Технічне переоснащення транформаторної підстанції   «ДШЗ-1» (облік+телемеханіка, реконструкція ВРП-150,35 кВ заміна силових трансформаторів)</t>
  </si>
  <si>
    <t xml:space="preserve">ПВР Технічне переоснащення трансфоматорної підстанції 154/35/6 кВ "КПО"(облік+телемеханіка, реконструкція ВРП-150,35 кВ заміна силових трансформаторів)</t>
  </si>
  <si>
    <t xml:space="preserve">Розробка проектної документації "Технічне переоснащення трансформаторної підстанції 35/6 кВ  "Стрічка" (облік+ телемеханіка, ВРП-35 кВ, ВРП-6 кВ)</t>
  </si>
  <si>
    <t xml:space="preserve">Розробка проектної документації "Технічне переоснащення трансформаторної підстанції 35/6 кВ  "Рахманово""(облік+телемеханіка, ВРП-6 кВ)</t>
  </si>
  <si>
    <t xml:space="preserve">Розробка проектної документації "Технічне переоснащення трансформаторної підстанції 35/6 кВ  "ЦЗ" (облік+телемеханіка, ВРП-35 кВ ЗРУ - 6 кВ)</t>
  </si>
  <si>
    <t xml:space="preserve">І.2.7</t>
  </si>
  <si>
    <t xml:space="preserve">Розробка проектної документації "Технічне переоснащення трансформаторної підстанції 35/6 кВ  "НВ-ЦЗ" (облік+телемеханіка, ВРП-35 кВ ТС, ТН, ОПН)</t>
  </si>
  <si>
    <t xml:space="preserve">І.2.8</t>
  </si>
  <si>
    <t xml:space="preserve">Розробка проектної документації "Технічне переоснащення трансформаторної підстанції 35/6 кВ "Палмаш"(облік+телемеханіка, ВРП-6 кВ)</t>
  </si>
  <si>
    <t xml:space="preserve">І.2.9</t>
  </si>
  <si>
    <t xml:space="preserve">Розробка проектної документації "Технічне переоснащення трансформаторної підстанції 35/10 кВ "Луч"(облік+телемеханіка)</t>
  </si>
  <si>
    <t xml:space="preserve">І.2.10</t>
  </si>
  <si>
    <t xml:space="preserve">Розробка проектної документації "Реконструкція ПЛ-6 кВ від ПС "Артемівська" в бік КТП-4, КТП-5, КТП-5 2Т з заміною існуючих опор та проводу АС-50 на СІП або АС-50 від оп. №13 до опори №50 1900 м. (КрРЕМ)</t>
  </si>
  <si>
    <t xml:space="preserve">І.2.11</t>
  </si>
  <si>
    <t xml:space="preserve">Розробка проектної документації "Реконструкція ПЛ-6 кВ  ПЛ-6 кВ  від КРУН-6 кВ ком.4 до ЗТП-1, ЗТП-2 з переключенням до ПС-35/6 кВ "Чешка" ЗРП-6 кВ ком. 12   смт. Радушне.(Кривий Ріг)  </t>
  </si>
  <si>
    <t xml:space="preserve">І.2.12</t>
  </si>
  <si>
    <t xml:space="preserve">Розробка проектної документації   "Заміна ПЛ-35 Л-ІНГ-31 ПС "Електрон" - ПС "Інгулецька" </t>
  </si>
  <si>
    <t xml:space="preserve">І.2.13</t>
  </si>
  <si>
    <t xml:space="preserve">Проектування виносу лічильників електроенергії у населення з квартир на сходові клітини</t>
  </si>
  <si>
    <t xml:space="preserve">Розробка ТЕО "Реконструкція електричних мереж Жовтоводських РЕМ  ПрАТ "ПЕЕМ "ЦЕК" з реконфігурацією мережі зі зміною класу напруги 6 кВ на 20 кВ" м. Жовті Води.</t>
  </si>
  <si>
    <t xml:space="preserve">І.2.15</t>
  </si>
  <si>
    <r>
      <rPr>
        <sz val="11"/>
        <rFont val="Times New Roman"/>
        <family val="1"/>
        <charset val="204"/>
      </rPr>
      <t xml:space="preserve">Розробка проектної документації "Реконструкція </t>
    </r>
    <r>
      <rPr>
        <b val="true"/>
        <sz val="11"/>
        <rFont val="Times New Roman"/>
        <family val="1"/>
        <charset val="204"/>
      </rPr>
      <t xml:space="preserve">ПС "Пролісок"</t>
    </r>
    <r>
      <rPr>
        <sz val="11"/>
        <rFont val="Times New Roman"/>
        <family val="1"/>
        <charset val="204"/>
      </rPr>
      <t xml:space="preserve"> з реконфігурацією мережі зі зміною класу напруги 6 кВ на 20 кВ</t>
    </r>
  </si>
  <si>
    <t xml:space="preserve">І.2.16</t>
  </si>
  <si>
    <t xml:space="preserve">Розробка проектної документації
"Технічне переоснащення транформаторної підстанції 154/35/6 кВ    «ПЗТО» (облік+телемеханіка, реконструкція ВРП-150,35 кВ заміна силових трансформаторів)</t>
  </si>
  <si>
    <t xml:space="preserve">І.2.17</t>
  </si>
  <si>
    <t xml:space="preserve">Розробка проектної документації
"Технічне переоснащення транформаторної підстанції 154/35/6 кВ    «ПМЗ» (облік+телемеханіка, реконструкція ВРП-150,35 кВ заміна силових трансформаторів)</t>
  </si>
  <si>
    <t xml:space="preserve">І.2.18</t>
  </si>
  <si>
    <t xml:space="preserve">Розробка проектної документації
"Технічне переоснащення транформаторної підстанції 35/6 кВ    «Чешка» (облік+телемеханіка, реконструкція ВРП-35 кВ заміна 1Т, ЗРУ - 6 кВ)</t>
  </si>
  <si>
    <t xml:space="preserve">І.2.19</t>
  </si>
  <si>
    <t xml:space="preserve">Розробка проектної документації
"Технічне переоснащення транформаторної підстанції 35/6 кВ    «№14» (облік+телемеханіка, реконструкція ВРП-35 кВ заміна 1Т,2Т, ЗРУ - 6 кВ)</t>
  </si>
  <si>
    <t xml:space="preserve">І.2.20</t>
  </si>
  <si>
    <t xml:space="preserve">Розробка проектної документації
"Технічне переоснащення транформаторної підстанції 35/10 кВ    «НМФ» (облік+телемеханіка, реконструкція ВРП-35 кВ заміна 1Т,2Т, ЗРУ - 6 кВ)</t>
  </si>
  <si>
    <t xml:space="preserve">І.2.21</t>
  </si>
  <si>
    <t xml:space="preserve">Розробка проектної документації "Реконструкція КЛ-6 кВ ЗТП-168 ком. № 1 - ЗТП-167 ком. № 3, смт. Дніпровське (ВгРЕМ)</t>
  </si>
  <si>
    <t xml:space="preserve">І.2.22</t>
  </si>
  <si>
    <t xml:space="preserve">Розробка проектної документації "РеконструкціяКЛ-6 кВ ЗТП-167 ком. № 4 - ЗТП-109 ком. № 3, смт. Дніпровське. (ВгРЕМ)</t>
  </si>
  <si>
    <t xml:space="preserve">І.2.23</t>
  </si>
  <si>
    <t xml:space="preserve">Розробка проектної документації "Реконструкція КЛ-6 кВ ЗТП-163 ком. № 5 - ЗТП-161 ком. № 1, смт. Дніпровське . (ВгРЕМ)</t>
  </si>
  <si>
    <t xml:space="preserve">І.2.24</t>
  </si>
  <si>
    <t xml:space="preserve">Розробка проектної документації "Реконструкція КЛ-6 кВ ЗТП-161 ком. № 3 - ЗТП-160 ком. № 1, смт. Дніпровське. (ВгРЕМ)</t>
  </si>
  <si>
    <t xml:space="preserve">І.2.25</t>
  </si>
  <si>
    <t xml:space="preserve">Розробка проектної документації "Реконструкція КЛ-6 кВ ТП-37 ком. № 1 - ТП-36 ком.№ 2, м. Вільногірськ</t>
  </si>
  <si>
    <t xml:space="preserve">І.2.26</t>
  </si>
  <si>
    <t xml:space="preserve">Розробка проектної документації "Реконструкція КЛ-6 кВ ТП-10 ком. № 3 - ТП-2 ком. № 1, м. Вільногірськ. </t>
  </si>
  <si>
    <t xml:space="preserve">І.2.27</t>
  </si>
  <si>
    <t xml:space="preserve">Розробка проектної документації "Реконструкція КЛ-6 кВ ТП-7Б ком. № 3 - ТП-36А ком. № 3, м. Вільногірськ.</t>
  </si>
  <si>
    <t xml:space="preserve">І.2.28</t>
  </si>
  <si>
    <t xml:space="preserve">Розробка проектної документації "Реконструкція КЛ-6 кВ РП-1 ком. №6 - ТП-10 ком. №2 м. Вільногірськ.</t>
  </si>
  <si>
    <t xml:space="preserve">І.2.29</t>
  </si>
  <si>
    <t xml:space="preserve">Розробка проектної документації "Реконструкція КЛ-6кВ КП-4 ком. № 10 - ТП-107 ком. № 8 м. Дніпро</t>
  </si>
  <si>
    <t xml:space="preserve">І.2.30</t>
  </si>
  <si>
    <t xml:space="preserve">Розробка проектної документації "Реконструкція КЛ-6кВ КП-7 ком. № 23 - ТП-216 ком. № 3 м. Дніпро</t>
  </si>
  <si>
    <t xml:space="preserve">І.2.31</t>
  </si>
  <si>
    <t xml:space="preserve">Розробка проектної документації "Реконструкція КЛ-6кВ ПС КПО ком. № 51 - ТП-2ш ком. № 2 м.Дніпро</t>
  </si>
  <si>
    <t xml:space="preserve">І.2.32</t>
  </si>
  <si>
    <t xml:space="preserve">Розробка проектної документації "Реконструкція КЛ-6кВ ТП-107 ком. № 6 - ТП-117 ком. № 2 м. Дніпро</t>
  </si>
  <si>
    <t xml:space="preserve">І.2.33</t>
  </si>
  <si>
    <t xml:space="preserve">Розробка проектної документації "РеконструкціяКЛ-6кВ ТП-111 ком. № 1 - ТП-112 ком. № 4 м. Дніпро</t>
  </si>
  <si>
    <t xml:space="preserve">І.2.34</t>
  </si>
  <si>
    <t xml:space="preserve">Розробка проектної документації "РеконструкціяКЛ-6кВ ТП-121 ком. № 2 - ТП-118 ком. № 1 м. Дніпро</t>
  </si>
  <si>
    <t xml:space="preserve">І.2.35</t>
  </si>
  <si>
    <t xml:space="preserve">Розробка проектної документації "РеконструкціяКЛ-6кВ ТП-216 ком. № 4 - ТП-245 ком. № 6 м. Дніпро</t>
  </si>
  <si>
    <t xml:space="preserve">І.2.36</t>
  </si>
  <si>
    <t xml:space="preserve">Розробка проектної документації "РеконструкціяКЛ-6кВ ТП-233 ком. № 4 - ТП-215 ком. № 2 м. Дніпро</t>
  </si>
  <si>
    <t xml:space="preserve">І.2.37</t>
  </si>
  <si>
    <t xml:space="preserve">Розробка проектної документації "РеконструкціяКЛ-0,4кВ від ТП-35ш  А-3 до буд. № 11 по вул. Гладкова  м. Дніпро </t>
  </si>
  <si>
    <t xml:space="preserve">І.2.38</t>
  </si>
  <si>
    <t xml:space="preserve">Розробка проектної документації "РеконструкціяКЛ-0,4кВ від ТП-35ш  РБ-14 до буд. № 2, 4  по вул.  Казакевича та буд. № 17 по вул. Гладкова  м. Дніпро </t>
  </si>
  <si>
    <t xml:space="preserve">І.2.39</t>
  </si>
  <si>
    <t xml:space="preserve">Розробка проектної документації "РеконструкціяКЛ-0,4кВ від ТП-128 РБ-15 до буд. № 47 бл. № 3 по вул. Дмитра Кедріна м. Дніпро </t>
  </si>
  <si>
    <t xml:space="preserve">І.2.40</t>
  </si>
  <si>
    <t xml:space="preserve">Розробка проектної документації "РеконструкціяКЛ-0,4кВ від ТП-223  РБ-11 до буд. №24 по вул.  Будівельників  м. Дніпро </t>
  </si>
  <si>
    <t xml:space="preserve">І.2.41</t>
  </si>
  <si>
    <t xml:space="preserve">Розробка проектної документації "РеконструкціяКЛ-0,4кВ від ТП-241 РБ-3 до буд. № 4а по вул. Новокримська,    м. Дніпро.</t>
  </si>
  <si>
    <t xml:space="preserve">І.2.42</t>
  </si>
  <si>
    <t xml:space="preserve">Розробка проектної документації "РеконструкціяКЛ-0,4кВ від ТП-317 РБ-2 до буд. № 5а по вул. Киргизька,    м. Дніпро</t>
  </si>
  <si>
    <t xml:space="preserve">І.2.43</t>
  </si>
  <si>
    <t xml:space="preserve">Розробка проектної документації "Реконструкція  КЛ-0,4кВ (Дволанцюгова) від ТП-1ш  РБ-8 до буд. № 4 по вул.  Б. Мозолевського,  КЛ-0,4кВ від ТП-1ш  РБ-9 до буд. № 4 по вул.  Б.Мозолевського  (Корнейчука) м. Дніпро" .</t>
  </si>
  <si>
    <t xml:space="preserve">І.2.44</t>
  </si>
  <si>
    <t xml:space="preserve">Дволанцюгова КЛ-0,4кВ від ТП-5к РБ-9 до буд. № 7 по вул. Данила Нечая , КЛ-0,4кВ від ТП-5к РБ-13 до буд. № 7 по вул. Данила Нечая,  м. Дніпро.</t>
  </si>
  <si>
    <t xml:space="preserve">І.2.45</t>
  </si>
  <si>
    <t xml:space="preserve">Дволанцюгова КЛ-0,4кВ від ТП-128 РБ-2 до буд. № 108 бл.  № 2 по вул. Надії Алексєєнко, КЛ-0,4кВ від ТП-128 РБ-14 до буд. № 108 бл.  № 2 по вул. Надії Алексєєнко (Чичеріна),    м. Дніпро .</t>
  </si>
  <si>
    <t xml:space="preserve">І.2.46</t>
  </si>
  <si>
    <t xml:space="preserve">Дволанцюгова КЛ-0,4кВ від ТП-128 РБ-4 до буд. № 108 бл.  № 1 по вул. Надії Алексєєнко, КЛ-0,4кВ від ТП-128 РБ-13 до буд. № 108 бл.  №1 по вул. Надії Алексєєнко (Чичеріна),  м. Дніпро .</t>
  </si>
  <si>
    <t xml:space="preserve">І.2.47</t>
  </si>
  <si>
    <t xml:space="preserve">Дволанцюгова КЛ-0,4кВ від ТП-207  РБ-9 до буд. № 15а вв.  № 1 по вул. Будівельників, КЛ-0,4кВ від ТП-207  РБ-11 до буд. № 15а  вв.  № 2 по вул. Будівельників м. Дніпро .</t>
  </si>
  <si>
    <t xml:space="preserve">І.2.48</t>
  </si>
  <si>
    <t xml:space="preserve">Дволанцюгова КЛ-0,4кВ від ТП-210 РБ-2 до буд. № 42 по вул. Новокримська, КЛ-0,4кВ від ТП-210 РБ-10 до буд. № 42 по вул. Новокримська,    м. Дніпро.</t>
  </si>
  <si>
    <t xml:space="preserve">І.2.49</t>
  </si>
  <si>
    <t xml:space="preserve">Дволанцюгова КЛ-0,4кВ від ТП-236  РБ-7 до буд. № 98 В по просп. О. Поля, КЛ-0,4кВ від ТП-236 РБ-11 до буд. № 98 В по просп.О.Поля (Кірова) м. Дніпро.</t>
  </si>
  <si>
    <t xml:space="preserve">І.2.50</t>
  </si>
  <si>
    <t xml:space="preserve">Дволанцюгова КЛ-0,4кВ від ТП-240  РБ-12 до буд. №18 по вул. Фабрично Заводська,    КЛ-0,4кВ від ТП-240  РБ-13 до буд. №18 по вул. Фабрично Заводська м. Дніпро.</t>
  </si>
  <si>
    <t xml:space="preserve">І.2.51</t>
  </si>
  <si>
    <t xml:space="preserve">Дволанцюгова КЛ-0,4 кВ від ТП-243  РБ-18 до буд. № 7 по вул.  Новокримська;  КЛ-0,4 кВ до буд. № 7 по вул.  Новокримська від ТП-244  РБ-5  з перепідключенням до ТП-243  РБ-7, м. Дніпро. </t>
  </si>
  <si>
    <t xml:space="preserve">І.2.52</t>
  </si>
  <si>
    <t xml:space="preserve">Дволанцюгова КЛ-0,4 кВ до буд. № 46 по вул. Єрмолової від КТП-305А  РБ-2 з перепідключенням до ТП-305  РБ-2; КЛ-0,4 кВ до буд. № 46 по вул. Єрмолової від КТП-305А  РБ-3  з перепідключенням до ТП-305  РБ-9,         </t>
  </si>
  <si>
    <t xml:space="preserve">І.2.53</t>
  </si>
  <si>
    <t xml:space="preserve">Дволанцюгова КЛ-0,4 кВ до буд. № 48  по вул. Єрмолової від КТП-305А РБ-4 з перепідключенням до ТП-305 РБ-4; КЛ-0,4 кВ до буд. № 48 по вул. Єрмолової від КТП-305А РБ-5 з перепідключенням до ТП-305 РБ-11,  м. Дніпро.                                                </t>
  </si>
  <si>
    <t xml:space="preserve">І.2.54</t>
  </si>
  <si>
    <t xml:space="preserve">Дволанцюгова КЛ-0,4 кВ від електрощитової буд. № 19   вул.  Гладкова  до електрощитової   буд.  № 21  по  вул. Гладкова, КЛ-0,4 кВ від електрощитової буд. № 19   вул.  Гладкова  до електрощитової   буд.  № 21  по  вул. Гладкова  м. Дніпро.</t>
  </si>
  <si>
    <t xml:space="preserve">І.2.55</t>
  </si>
  <si>
    <t xml:space="preserve">Дволанцюгова КЛ-0,4кВ від ТП-243  РБ-1 до буд. № 31 по просп.  Богдана Хмельницького;  КЛ-0,4кВ від ТП-243  РБ-9 до буд. № 31 по просп.  Богдана Хмельницького, м.Дніпро.</t>
  </si>
  <si>
    <t xml:space="preserve">І.2.57</t>
  </si>
  <si>
    <t xml:space="preserve">Проектування мікропроцессорного пристрою діагностування стану ізоляції, захисту приєднань секції шин 6/10 кВ при однофазних замиканнях на землю та реєстрація аналогових і дискетних сигналів електроустановок (РУ-6 кВ, ЦРП-1, ЦРП-2,3,4 ПС "КПО")</t>
  </si>
  <si>
    <t xml:space="preserve">Зниження понаднормативних втрат електроенергії в т.ч.</t>
  </si>
  <si>
    <t xml:space="preserve">ІІ.1.1</t>
  </si>
  <si>
    <t xml:space="preserve">Організація рейдової роботи</t>
  </si>
  <si>
    <t xml:space="preserve">Впровадження комерційного обліку електроенергії</t>
  </si>
  <si>
    <t xml:space="preserve">Улаштування однофазних (без вартості лічильників) вводів в будинки з застосуванням СІП.</t>
  </si>
  <si>
    <t xml:space="preserve">мережа</t>
  </si>
  <si>
    <t xml:space="preserve">Трансформатори струму Т-0,66 (150/5, 200/5,300/5,400/5,600/5,1000/5)</t>
  </si>
  <si>
    <t xml:space="preserve">Лічильник однофазний типу ЛЕБ-Д1.Б5-PR6 або аналог</t>
  </si>
  <si>
    <t xml:space="preserve">Лічильник трифазний типу Torgrids</t>
  </si>
  <si>
    <t xml:space="preserve">ІІ.4</t>
  </si>
  <si>
    <t xml:space="preserve">ІІ.4.1</t>
  </si>
  <si>
    <t xml:space="preserve">Лічильники трифазні  типу EPQS</t>
  </si>
  <si>
    <t xml:space="preserve">ІІ.4.2</t>
  </si>
  <si>
    <t xml:space="preserve">Модем типу iRZ TU 41</t>
  </si>
  <si>
    <t xml:space="preserve">ІІ.4.3</t>
  </si>
  <si>
    <t xml:space="preserve">Блок живлення  DR-15-12</t>
  </si>
  <si>
    <t xml:space="preserve">Впровадження комплексy АСДTK  (на ОДГ, ЦРП-3)</t>
  </si>
  <si>
    <t xml:space="preserve">IV.1</t>
  </si>
  <si>
    <t xml:space="preserve">Закупівля нових робочих станцій</t>
  </si>
  <si>
    <t xml:space="preserve">Монітор 24</t>
  </si>
  <si>
    <t xml:space="preserve">Ноутбук</t>
  </si>
  <si>
    <t xml:space="preserve">IV.2</t>
  </si>
  <si>
    <t xml:space="preserve">Інші засоби компютерізації</t>
  </si>
  <si>
    <t xml:space="preserve">МФУ ТИП 1</t>
  </si>
  <si>
    <t xml:space="preserve">МФУ ТИП 2</t>
  </si>
  <si>
    <t xml:space="preserve">МФУ ТИП 3</t>
  </si>
  <si>
    <t xml:space="preserve">IV.3</t>
  </si>
  <si>
    <t xml:space="preserve">Закупівля програмного забезпечення, у т.ч.</t>
  </si>
  <si>
    <t xml:space="preserve">IV.3.1</t>
  </si>
  <si>
    <t xml:space="preserve">Microsoft Enterprise Agreement</t>
  </si>
  <si>
    <t xml:space="preserve">IV.4</t>
  </si>
  <si>
    <t xml:space="preserve">Модернізація прикладного програмного забезпечення, у т.ч.</t>
  </si>
  <si>
    <t xml:space="preserve">IV.4.1</t>
  </si>
  <si>
    <t xml:space="preserve">Впровадження геодезичної інформаційно-технічної системи</t>
  </si>
  <si>
    <t xml:space="preserve">IV.5</t>
  </si>
  <si>
    <t xml:space="preserve">IV.5.1</t>
  </si>
  <si>
    <t xml:space="preserve">Комутатор 48 портовий</t>
  </si>
  <si>
    <t xml:space="preserve">IV.5.2</t>
  </si>
  <si>
    <t xml:space="preserve">Сервер НР</t>
  </si>
  <si>
    <t xml:space="preserve">IV.6</t>
  </si>
  <si>
    <t xml:space="preserve">Впровадження електронного документообігу</t>
  </si>
  <si>
    <t xml:space="preserve">Автовишка Oil-Steel на базі Hyundai HD-210 або аналог</t>
  </si>
  <si>
    <t xml:space="preserve">КАМАЗ-65117 з краном маніпулятором PalfingerРК-15500А або аналог</t>
  </si>
  <si>
    <t xml:space="preserve">VI.4</t>
  </si>
  <si>
    <t xml:space="preserve">ГАЗ- 2705вантажопасажирський або аналог або аналог</t>
  </si>
  <si>
    <t xml:space="preserve">VI.5</t>
  </si>
  <si>
    <t xml:space="preserve">VI.6</t>
  </si>
  <si>
    <t xml:space="preserve">VI.7</t>
  </si>
  <si>
    <t xml:space="preserve">Skoda Octavia A7 Combi New 1.6 MPI MT або аналог</t>
  </si>
  <si>
    <t xml:space="preserve">VI.8</t>
  </si>
  <si>
    <t xml:space="preserve">Skoda Octavia A7 Combi New 1.6 MPI MT  або аналог</t>
  </si>
  <si>
    <t xml:space="preserve">VI.9</t>
  </si>
  <si>
    <t xml:space="preserve">Renault Trafik  пасажир або аналог</t>
  </si>
  <si>
    <t xml:space="preserve">Придбання приміщення ПвРЕМ</t>
  </si>
  <si>
    <t xml:space="preserve">од.</t>
  </si>
  <si>
    <t xml:space="preserve">Реконструкція АБК ГвРЕМ</t>
  </si>
  <si>
    <t xml:space="preserve">VII.2</t>
  </si>
  <si>
    <t xml:space="preserve">VII.2.1</t>
  </si>
  <si>
    <t xml:space="preserve">Відбіний молоток Bosch GSH 11E (ІнРЕМ)</t>
  </si>
  <si>
    <t xml:space="preserve">VII.2.2</t>
  </si>
  <si>
    <t xml:space="preserve">Зварювальний генератор 3,5/6,5 кВА Kohltr OHV, 10,3 кВт/14 к.с. 429 см.куб., 3,7 л., 91 кг,WAGT 220DC KSB    (ЖвРЕМ)</t>
  </si>
  <si>
    <t xml:space="preserve">VII.2.3</t>
  </si>
  <si>
    <t xml:space="preserve">Приймач П-900 для пошуку місця пошкодження КЛ (ЖвРЕМ)</t>
  </si>
  <si>
    <t xml:space="preserve">VII.2.4</t>
  </si>
  <si>
    <t xml:space="preserve">Стенд в/в стаціонарний СВС-100М дл явипробувань (ЖвРЕМ)</t>
  </si>
  <si>
    <t xml:space="preserve">Бензогенератор 5 кВт (ВгРЕМ)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</si>
</sst>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&quot;         &quot;;\-#,##0.00&quot;         &quot;;&quot; -&quot;#&quot;         &quot;;@\ "/>
    <numFmt numFmtId="166" formatCode="0%"/>
    <numFmt numFmtId="167" formatCode="_-* #,##0.00,_г_р_н_._-;\-* #,##0.00,_г_р_н_._-;_-* \-??\ _г_р_н_._-;_-@_-"/>
    <numFmt numFmtId="168" formatCode="_-* #,##0.00,_г_р_н_._-;\-* #,##0.00,_г_р_н_._-;_-* \-??\ _г_р_н_._-;_-@_-"/>
    <numFmt numFmtId="169" formatCode="DD/MM/YYYY"/>
    <numFmt numFmtId="170" formatCode="#,##0.00_ ;\-#,##0.00,"/>
    <numFmt numFmtId="171" formatCode="@"/>
    <numFmt numFmtId="172" formatCode="#,##0.00"/>
    <numFmt numFmtId="173" formatCode="MMM/YY"/>
    <numFmt numFmtId="174" formatCode="0.00%"/>
    <numFmt numFmtId="175" formatCode="0.00"/>
    <numFmt numFmtId="176" formatCode="0"/>
    <numFmt numFmtId="177" formatCode="#,##0.0000"/>
    <numFmt numFmtId="178" formatCode="#,##0.00_ ;[RED]\-#,##0.00,"/>
    <numFmt numFmtId="179" formatCode="#,##0.0_ ;[RED]\-#,##0.0,"/>
    <numFmt numFmtId="180" formatCode="#,##0_ ;[RED]\-#,##0,"/>
    <numFmt numFmtId="181" formatCode="#,##0.000_ ;[RED]\-#,##0.000,"/>
  </numFmts>
  <fonts count="5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Mangal"/>
      <family val="2"/>
      <charset val="204"/>
    </font>
    <font>
      <u val="single"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E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PragmaticaCTT"/>
      <family val="0"/>
      <charset val="204"/>
    </font>
    <font>
      <b val="true"/>
      <sz val="16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family val="2"/>
      <charset val="204"/>
    </font>
    <font>
      <b val="true"/>
      <sz val="8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 val="true"/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i val="true"/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E6B9B8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2"/>
      <color rgb="FF800000"/>
      <name val="Times New Roman"/>
      <family val="1"/>
      <charset val="204"/>
    </font>
    <font>
      <b val="true"/>
      <i val="true"/>
      <sz val="12"/>
      <color rgb="FF8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632523"/>
      <name val="Times New Roman"/>
      <family val="1"/>
      <charset val="204"/>
    </font>
    <font>
      <b val="true"/>
      <sz val="12"/>
      <color rgb="FF984807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 Cyr"/>
      <family val="1"/>
      <charset val="204"/>
    </font>
    <font>
      <b val="true"/>
      <i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1"/>
      <color rgb="FF800000"/>
      <name val="Times New Roman"/>
      <family val="1"/>
      <charset val="204"/>
    </font>
    <font>
      <i val="true"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 val="true"/>
      <i val="true"/>
      <sz val="11"/>
      <color rgb="FF8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  <fill>
      <patternFill patternType="solid">
        <fgColor rgb="FFEBF1DE"/>
        <bgColor rgb="FFD7E4BD"/>
      </patternFill>
    </fill>
    <fill>
      <patternFill patternType="solid">
        <fgColor rgb="FFD7E4BD"/>
        <bgColor rgb="FFEBF1DE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/>
      <diagonal/>
    </border>
    <border diagonalUp="false" diagonalDown="false">
      <left style="thin">
        <color rgb="FF333300"/>
      </left>
      <right/>
      <top style="thin"/>
      <bottom style="thin">
        <color rgb="FF333300"/>
      </bottom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/>
      <top/>
      <bottom/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7" fillId="0" borderId="1" xfId="4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6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1" xfId="4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7" fillId="0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17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9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9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9" fillId="3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9" fillId="3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4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0" xfId="4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4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4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2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0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0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6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0" fillId="0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6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0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9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6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4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4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0" xfId="4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25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5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5" fillId="5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4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5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4" fillId="5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4" fillId="5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14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2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4" fillId="5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7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8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7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6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2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1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15" fillId="3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31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6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7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4" fillId="3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7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9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7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4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4" fillId="2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0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6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4" fillId="6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2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4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4" fillId="4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1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1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1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1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11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1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1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32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2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2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2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5" fontId="14" fillId="3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33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3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4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2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2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8" fontId="14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4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4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1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5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5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1" fillId="2" borderId="1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1" fillId="2" borderId="1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12" xfId="2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16" fillId="2" borderId="12" xfId="3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2" borderId="1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2" borderId="1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2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72" fontId="1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2" borderId="2" xfId="3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33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4" fillId="4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6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5" fontId="3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80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9" fontId="14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1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33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1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8" fontId="14" fillId="4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1" xfId="2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2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1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2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0" fontId="1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37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1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14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4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4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1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7" fontId="1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7" fontId="11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7" fontId="3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1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1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2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1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7" fontId="26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7" fontId="33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7" fontId="33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33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7" fontId="26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4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33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2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8" fontId="1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8" fontId="33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4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0" xfId="4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40" applyFont="true" applyBorder="false" applyAlignment="true" applyProtection="true">
      <alignment horizontal="left" vertical="bottom" textRotation="0" wrapText="false" indent="4" shrinkToFit="false"/>
      <protection locked="true" hidden="true"/>
    </xf>
    <xf numFmtId="164" fontId="40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5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1" fillId="2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6" fillId="2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5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0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6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2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1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1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9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16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9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3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6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0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6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6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20" fillId="3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1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6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16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5" fontId="20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2" borderId="1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2" borderId="13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16" fillId="2" borderId="1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47" fillId="2" borderId="1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20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16" fillId="2" borderId="1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2" borderId="1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13" xfId="3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2" borderId="13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2" fillId="2" borderId="14" xfId="3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3" xfId="3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6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2" borderId="13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20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6" fillId="2" borderId="14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16" fillId="2" borderId="14" xfId="3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6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1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20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3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6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6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6" fontId="1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6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6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8" fillId="2" borderId="1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0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1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20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0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2" borderId="1" xfId="2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8" fontId="20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27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0" fontId="16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16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3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%" xfId="20" builtinId="53" customBuiltin="true"/>
    <cellStyle name="Iau?iue" xfId="21" builtinId="53" customBuiltin="true"/>
    <cellStyle name="Iau?iue 15" xfId="22" builtinId="53" customBuiltin="true"/>
    <cellStyle name="Iau?iue 15 2" xfId="23" builtinId="53" customBuiltin="true"/>
    <cellStyle name="Iau?iue 2" xfId="24" builtinId="53" customBuiltin="true"/>
    <cellStyle name="Iau?iue 3" xfId="25" builtinId="53" customBuiltin="true"/>
    <cellStyle name="Iau?iue_Копия Invest 2011Чернігівобленерго_16 поквартально  с изм. НКРЕ" xfId="26" builtinId="53" customBuiltin="true"/>
    <cellStyle name="Iau?iue_Проект IP-2012  ЦЕК після НКРЕ  xls " xfId="27" builtinId="53" customBuiltin="true"/>
    <cellStyle name="TableStyleLight1" xfId="28" builtinId="53" customBuiltin="true"/>
    <cellStyle name="Гиперссылка 2" xfId="29" builtinId="53" customBuiltin="true"/>
    <cellStyle name="Обычный 10" xfId="30" builtinId="53" customBuiltin="true"/>
    <cellStyle name="Обычный 10 2" xfId="31" builtinId="53" customBuiltin="true"/>
    <cellStyle name="Обычный 2" xfId="32" builtinId="53" customBuiltin="true"/>
    <cellStyle name="Обычный 3" xfId="33" builtinId="53" customBuiltin="true"/>
    <cellStyle name="Обычный 3 2" xfId="34" builtinId="53" customBuiltin="true"/>
    <cellStyle name="Обычный 3 2 2" xfId="35" builtinId="53" customBuiltin="true"/>
    <cellStyle name="Обычный 3 3" xfId="36" builtinId="53" customBuiltin="true"/>
    <cellStyle name="Обычный 4" xfId="37" builtinId="53" customBuiltin="true"/>
    <cellStyle name="Обычный 9" xfId="38" builtinId="53" customBuiltin="true"/>
    <cellStyle name="Обычный 9 2" xfId="39" builtinId="53" customBuiltin="true"/>
    <cellStyle name="Обычный_nkre1" xfId="40" builtinId="53" customBuiltin="true"/>
    <cellStyle name="Процентный 2" xfId="41" builtinId="53" customBuiltin="true"/>
    <cellStyle name="Финансовый 2" xfId="42" builtinId="53" customBuiltin="true"/>
    <cellStyle name="Финансовый 2 2" xfId="4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30;&#1055;-2019/&#1087;&#1110;&#1089;&#1083;&#1103;%20&#1091;&#1089;&#1091;&#1085;&#1077;&#1085;&#1085;&#1103;%20&#1079;&#1072;&#1091;&#1074;&#1072;&#1078;&#1077;&#1085;&#1100;%20+/&#1030;&#1055;-2019%2034144%20&#1087;&#1110;&#1089;&#1083;&#1103;%20&#1079;&#1072;&#1091;&#1074;&#1072;&#1078;&#1077;&#1085;&#1100;%20&#1053;&#1050;&#1056;&#1045;&#1050;&#1055;/&#1062;&#1045;&#1050;%20%20%20&#1030;&#1055;-2019%20%20&#1090;.2,%205,%20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а сторінка"/>
      <sheetName val="Перехідні об'єкти"/>
      <sheetName val="Нереалізовані проекти"/>
      <sheetName val="2. Джерела фінансування"/>
      <sheetName val="4.6.1."/>
      <sheetName val="5. Загальний опис робіт (2)"/>
      <sheetName val="5. Загальний опис робіт (4)"/>
      <sheetName val="5. Загальний опис робіт (3)"/>
      <sheetName val="5. Загальний опис робіт"/>
      <sheetName val="5.6. Транспорт"/>
      <sheetName val="6. Проведення закупівлі 234 (2"/>
      <sheetName val="Лист1"/>
      <sheetName val="6. Проведення закупівлі "/>
      <sheetName val="6. Проведення закупівлі 22359"/>
      <sheetName val="6. Проведення закупівлі 186405"/>
      <sheetName val="6. Проведення закупівлі 39973"/>
      <sheetName val="6. Проведення закупівлі 43717"/>
      <sheetName val="6. Проведення закупівлі 26256 "/>
      <sheetName val="7. Інновації (2)"/>
      <sheetName val="7. Інновації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7">
          <cell r="F10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99694"/>
    <pageSetUpPr fitToPage="false"/>
  </sheetPr>
  <dimension ref="A1:H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RowHeight="12.75"/>
  <cols>
    <col collapsed="false" hidden="false" max="1" min="1" style="1" width="29.1581632653061"/>
    <col collapsed="false" hidden="false" max="2" min="2" style="1" width="3.51020408163265"/>
    <col collapsed="false" hidden="false" max="3" min="3" style="1" width="19.1683673469388"/>
    <col collapsed="false" hidden="false" max="4" min="4" style="1" width="4.05102040816327"/>
    <col collapsed="false" hidden="false" max="5" min="5" style="1" width="16.3316326530612"/>
    <col collapsed="false" hidden="false" max="6" min="6" style="1" width="4.99489795918367"/>
    <col collapsed="false" hidden="false" max="1025" min="7" style="1" width="9.04591836734694"/>
  </cols>
  <sheetData>
    <row r="1" s="4" customFormat="true" ht="15.75" hidden="false" customHeight="true" outlineLevel="0" collapsed="false">
      <c r="A1" s="2"/>
      <c r="B1" s="2"/>
      <c r="C1" s="3"/>
      <c r="D1" s="3"/>
      <c r="E1" s="3"/>
      <c r="F1" s="2"/>
      <c r="G1" s="2"/>
    </row>
    <row r="2" customFormat="false" ht="15.75" hidden="false" customHeight="true" outlineLevel="0" collapsed="false">
      <c r="A2" s="2"/>
      <c r="B2" s="2"/>
      <c r="C2" s="5"/>
      <c r="D2" s="5"/>
      <c r="E2" s="2"/>
      <c r="F2" s="2"/>
      <c r="G2" s="2"/>
      <c r="H2" s="0"/>
    </row>
    <row r="3" customFormat="false" ht="30.75" hidden="false" customHeight="true" outlineLevel="0" collapsed="false">
      <c r="A3" s="6" t="s">
        <v>0</v>
      </c>
      <c r="B3" s="6"/>
      <c r="C3" s="6"/>
      <c r="D3" s="6"/>
      <c r="E3" s="6"/>
      <c r="F3" s="6"/>
      <c r="G3" s="2"/>
      <c r="H3" s="0"/>
    </row>
    <row r="4" customFormat="false" ht="22.5" hidden="false" customHeight="true" outlineLevel="0" collapsed="false">
      <c r="A4" s="7" t="s">
        <v>1</v>
      </c>
      <c r="B4" s="8" t="s">
        <v>2</v>
      </c>
      <c r="C4" s="8"/>
      <c r="D4" s="8"/>
      <c r="E4" s="8"/>
      <c r="F4" s="8"/>
      <c r="G4" s="2"/>
      <c r="H4" s="0"/>
    </row>
    <row r="5" customFormat="false" ht="22.5" hidden="false" customHeight="true" outlineLevel="0" collapsed="false">
      <c r="A5" s="9" t="s">
        <v>3</v>
      </c>
      <c r="B5" s="10" t="s">
        <v>4</v>
      </c>
      <c r="C5" s="11" t="n">
        <v>43466</v>
      </c>
      <c r="D5" s="12" t="s">
        <v>5</v>
      </c>
      <c r="E5" s="13" t="n">
        <v>43830</v>
      </c>
      <c r="F5" s="13"/>
      <c r="G5" s="2"/>
      <c r="H5" s="0"/>
    </row>
    <row r="6" customFormat="false" ht="24" hidden="false" customHeight="true" outlineLevel="0" collapsed="false">
      <c r="A6" s="9" t="s">
        <v>6</v>
      </c>
      <c r="B6" s="14" t="s">
        <v>4</v>
      </c>
      <c r="C6" s="11" t="n">
        <v>43466</v>
      </c>
      <c r="D6" s="15" t="s">
        <v>5</v>
      </c>
      <c r="E6" s="13" t="n">
        <v>45291</v>
      </c>
      <c r="F6" s="13"/>
      <c r="G6" s="2"/>
      <c r="H6" s="0"/>
    </row>
  </sheetData>
  <mergeCells count="4">
    <mergeCell ref="A3:F3"/>
    <mergeCell ref="B4:F4"/>
    <mergeCell ref="E5:F5"/>
    <mergeCell ref="E6:F6"/>
  </mergeCells>
  <printOptions headings="false" gridLines="false" gridLinesSet="true" horizontalCentered="false" verticalCentered="false"/>
  <pageMargins left="1.05" right="0.4" top="0.720138888888889" bottom="1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D99694"/>
    <pageSetUpPr fitToPage="false"/>
  </sheetPr>
  <dimension ref="A1:P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RowHeight="12.75"/>
  <cols>
    <col collapsed="false" hidden="false" max="1" min="1" style="16" width="6.0765306122449"/>
    <col collapsed="false" hidden="false" max="2" min="2" style="16" width="33.75"/>
    <col collapsed="false" hidden="false" max="3" min="3" style="16" width="9.17857142857143"/>
    <col collapsed="false" hidden="false" max="4" min="4" style="16" width="10.8010204081633"/>
    <col collapsed="false" hidden="false" max="5" min="5" style="16" width="9.85204081632653"/>
    <col collapsed="false" hidden="false" max="6" min="6" style="16" width="11.3418367346939"/>
    <col collapsed="false" hidden="false" max="7" min="7" style="16" width="9.98979591836735"/>
    <col collapsed="false" hidden="false" max="8" min="8" style="16" width="10.9336734693878"/>
    <col collapsed="false" hidden="true" max="12" min="9" style="16" width="0"/>
    <col collapsed="false" hidden="false" max="15" min="13" style="16" width="9.04591836734694"/>
    <col collapsed="false" hidden="false" max="16" min="16" style="16" width="9.98979591836735"/>
    <col collapsed="false" hidden="false" max="1025" min="17" style="16" width="9.04591836734694"/>
  </cols>
  <sheetData>
    <row r="1" customFormat="false" ht="22.5" hidden="false" customHeight="true" outlineLevel="0" collapsed="false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0"/>
      <c r="N1" s="0"/>
      <c r="P1" s="0"/>
    </row>
    <row r="2" customFormat="false" ht="23.25" hidden="false" customHeight="true" outlineLevel="0" collapsed="false">
      <c r="A2" s="18" t="s">
        <v>8</v>
      </c>
      <c r="B2" s="18" t="s">
        <v>9</v>
      </c>
      <c r="C2" s="18" t="s">
        <v>10</v>
      </c>
      <c r="D2" s="18"/>
      <c r="E2" s="18"/>
      <c r="F2" s="18"/>
      <c r="G2" s="18"/>
      <c r="H2" s="18"/>
      <c r="I2" s="18" t="s">
        <v>11</v>
      </c>
      <c r="J2" s="18"/>
      <c r="K2" s="18" t="s">
        <v>12</v>
      </c>
      <c r="L2" s="18"/>
      <c r="M2" s="0"/>
      <c r="N2" s="0"/>
      <c r="P2" s="0"/>
    </row>
    <row r="3" customFormat="false" ht="21" hidden="false" customHeight="true" outlineLevel="0" collapsed="false">
      <c r="A3" s="18"/>
      <c r="B3" s="18"/>
      <c r="C3" s="18" t="s">
        <v>13</v>
      </c>
      <c r="D3" s="18"/>
      <c r="E3" s="18" t="s">
        <v>14</v>
      </c>
      <c r="F3" s="18"/>
      <c r="G3" s="18" t="s">
        <v>15</v>
      </c>
      <c r="H3" s="18"/>
      <c r="I3" s="18"/>
      <c r="J3" s="18"/>
      <c r="K3" s="18"/>
      <c r="L3" s="18"/>
      <c r="M3" s="0"/>
      <c r="N3" s="0"/>
      <c r="P3" s="0"/>
    </row>
    <row r="4" customFormat="false" ht="45.75" hidden="false" customHeight="true" outlineLevel="0" collapsed="false">
      <c r="A4" s="18"/>
      <c r="B4" s="18"/>
      <c r="C4" s="19" t="n">
        <v>2018</v>
      </c>
      <c r="D4" s="19" t="n">
        <v>2019</v>
      </c>
      <c r="E4" s="19" t="n">
        <v>2018</v>
      </c>
      <c r="F4" s="19" t="n">
        <v>2019</v>
      </c>
      <c r="G4" s="19" t="n">
        <v>2018</v>
      </c>
      <c r="H4" s="19" t="n">
        <v>2019</v>
      </c>
      <c r="I4" s="19" t="n">
        <v>2018</v>
      </c>
      <c r="J4" s="19" t="n">
        <v>2019</v>
      </c>
      <c r="K4" s="19" t="n">
        <v>2018</v>
      </c>
      <c r="L4" s="19" t="n">
        <v>2019</v>
      </c>
      <c r="M4" s="0"/>
      <c r="N4" s="0"/>
      <c r="P4" s="20"/>
    </row>
    <row r="5" customFormat="false" ht="15" hidden="false" customHeight="false" outlineLevel="0" collapsed="false">
      <c r="A5" s="21"/>
      <c r="B5" s="22" t="s">
        <v>16</v>
      </c>
      <c r="C5" s="23" t="n">
        <f aca="false">C6+C11</f>
        <v>7281</v>
      </c>
      <c r="D5" s="23" t="n">
        <f aca="false">D6+D11</f>
        <v>1865</v>
      </c>
      <c r="E5" s="23" t="n">
        <f aca="false">E6+E11</f>
        <v>15694</v>
      </c>
      <c r="F5" s="23" t="n">
        <f aca="false">F6+F11</f>
        <v>27595</v>
      </c>
      <c r="G5" s="23" t="n">
        <f aca="false">G6+G11</f>
        <v>22975</v>
      </c>
      <c r="H5" s="23" t="n">
        <f aca="false">H6+H11</f>
        <v>34144.02</v>
      </c>
      <c r="I5" s="23" t="n">
        <f aca="false">I6+I10+I11+I12+I13+I14</f>
        <v>0</v>
      </c>
      <c r="J5" s="23" t="n">
        <f aca="false">J6+J10+J11+J12+J13+J14</f>
        <v>0</v>
      </c>
      <c r="K5" s="23" t="n">
        <f aca="false">K6+K10+K11+K12+K13+K14</f>
        <v>22975</v>
      </c>
      <c r="L5" s="23" t="n">
        <f aca="false">L6+L10+L11+L12+L13+L14</f>
        <v>29460</v>
      </c>
      <c r="M5" s="0"/>
      <c r="N5" s="0"/>
    </row>
    <row r="6" customFormat="false" ht="15" hidden="false" customHeight="false" outlineLevel="0" collapsed="false">
      <c r="A6" s="24" t="s">
        <v>17</v>
      </c>
      <c r="B6" s="22" t="s">
        <v>18</v>
      </c>
      <c r="C6" s="23" t="n">
        <f aca="false">SUM(C7:C10)</f>
        <v>7281</v>
      </c>
      <c r="D6" s="23" t="n">
        <f aca="false">SUM(D7:D10)</f>
        <v>1865</v>
      </c>
      <c r="E6" s="23" t="n">
        <f aca="false">SUM(E7:E10)</f>
        <v>15694</v>
      </c>
      <c r="F6" s="23" t="n">
        <f aca="false">SUM(F7:F10)</f>
        <v>27595</v>
      </c>
      <c r="G6" s="23" t="n">
        <f aca="false">SUM(G7:G10)</f>
        <v>22975</v>
      </c>
      <c r="H6" s="23" t="n">
        <f aca="false">SUM(H7:H10)</f>
        <v>34144.02</v>
      </c>
      <c r="I6" s="23" t="n">
        <f aca="false">SUM(I7:I9)</f>
        <v>0</v>
      </c>
      <c r="J6" s="23" t="n">
        <v>0</v>
      </c>
      <c r="K6" s="23" t="n">
        <f aca="false">SUM(K7:K9)</f>
        <v>22975</v>
      </c>
      <c r="L6" s="23" t="n">
        <f aca="false">SUM(L7:L9)</f>
        <v>29460</v>
      </c>
      <c r="M6" s="0"/>
      <c r="N6" s="25"/>
    </row>
    <row r="7" customFormat="false" ht="15" hidden="false" customHeight="false" outlineLevel="0" collapsed="false">
      <c r="A7" s="24" t="s">
        <v>19</v>
      </c>
      <c r="B7" s="22" t="s">
        <v>20</v>
      </c>
      <c r="C7" s="23" t="n">
        <v>7281</v>
      </c>
      <c r="D7" s="23" t="n">
        <v>1865</v>
      </c>
      <c r="E7" s="23" t="n">
        <v>9709</v>
      </c>
      <c r="F7" s="23" t="n">
        <v>21451</v>
      </c>
      <c r="G7" s="23" t="n">
        <f aca="false">C7+E7</f>
        <v>16990</v>
      </c>
      <c r="H7" s="23" t="n">
        <f aca="false">D7+F7</f>
        <v>23316</v>
      </c>
      <c r="I7" s="23" t="n">
        <v>0</v>
      </c>
      <c r="J7" s="23" t="n">
        <v>0</v>
      </c>
      <c r="K7" s="23" t="n">
        <v>16990</v>
      </c>
      <c r="L7" s="23" t="n">
        <f aca="false">H7+J7</f>
        <v>23316</v>
      </c>
      <c r="M7" s="0"/>
      <c r="N7" s="0"/>
    </row>
    <row r="8" customFormat="false" ht="15" hidden="false" customHeight="false" outlineLevel="0" collapsed="false">
      <c r="A8" s="24" t="s">
        <v>21</v>
      </c>
      <c r="B8" s="22" t="s">
        <v>22</v>
      </c>
      <c r="C8" s="26"/>
      <c r="D8" s="23"/>
      <c r="E8" s="23"/>
      <c r="F8" s="23"/>
      <c r="G8" s="23"/>
      <c r="H8" s="23"/>
      <c r="I8" s="23"/>
      <c r="J8" s="23"/>
      <c r="K8" s="23"/>
      <c r="L8" s="23"/>
      <c r="M8" s="0"/>
      <c r="N8" s="0"/>
    </row>
    <row r="9" customFormat="false" ht="15" hidden="false" customHeight="false" outlineLevel="0" collapsed="false">
      <c r="A9" s="24" t="s">
        <v>23</v>
      </c>
      <c r="B9" s="22" t="s">
        <v>24</v>
      </c>
      <c r="C9" s="26"/>
      <c r="D9" s="26"/>
      <c r="E9" s="23" t="n">
        <v>5985</v>
      </c>
      <c r="F9" s="26" t="n">
        <v>6144</v>
      </c>
      <c r="G9" s="23" t="n">
        <f aca="false">C9+E9</f>
        <v>5985</v>
      </c>
      <c r="H9" s="23" t="n">
        <f aca="false">D9+F9</f>
        <v>6144</v>
      </c>
      <c r="I9" s="26" t="n">
        <v>0</v>
      </c>
      <c r="J9" s="26" t="n">
        <v>0</v>
      </c>
      <c r="K9" s="23" t="n">
        <f aca="false">G9+I9</f>
        <v>5985</v>
      </c>
      <c r="L9" s="23" t="n">
        <f aca="false">H9+J9</f>
        <v>6144</v>
      </c>
      <c r="M9" s="0"/>
      <c r="N9" s="0"/>
    </row>
    <row r="10" customFormat="false" ht="15" hidden="false" customHeight="false" outlineLevel="0" collapsed="false">
      <c r="A10" s="24" t="s">
        <v>25</v>
      </c>
      <c r="B10" s="22" t="s">
        <v>26</v>
      </c>
      <c r="C10" s="27"/>
      <c r="D10" s="27"/>
      <c r="E10" s="27"/>
      <c r="F10" s="27"/>
      <c r="G10" s="27"/>
      <c r="H10" s="28" t="n">
        <v>4684.02</v>
      </c>
      <c r="I10" s="27"/>
      <c r="J10" s="27"/>
      <c r="K10" s="27"/>
      <c r="L10" s="27"/>
      <c r="M10" s="0"/>
      <c r="N10" s="0"/>
    </row>
    <row r="11" customFormat="false" ht="15" hidden="false" customHeight="false" outlineLevel="0" collapsed="false">
      <c r="A11" s="24" t="s">
        <v>27</v>
      </c>
      <c r="B11" s="22" t="s">
        <v>28</v>
      </c>
      <c r="C11" s="28" t="n">
        <f aca="false">SUM(C12:C14)</f>
        <v>0</v>
      </c>
      <c r="D11" s="28" t="n">
        <f aca="false">SUM(D12:D14)</f>
        <v>0</v>
      </c>
      <c r="E11" s="28" t="n">
        <f aca="false">SUM(E12:E14)</f>
        <v>0</v>
      </c>
      <c r="F11" s="28" t="n">
        <f aca="false">SUM(F12:F14)</f>
        <v>0</v>
      </c>
      <c r="G11" s="28" t="n">
        <f aca="false">SUM(G12:G14)</f>
        <v>0</v>
      </c>
      <c r="H11" s="28" t="n">
        <f aca="false">SUM(H12:H14)</f>
        <v>0</v>
      </c>
      <c r="I11" s="27" t="n">
        <f aca="false">SUM(I12:I14)</f>
        <v>0</v>
      </c>
      <c r="J11" s="27" t="n">
        <f aca="false">SUM(J12:J14)</f>
        <v>0</v>
      </c>
      <c r="K11" s="27" t="n">
        <f aca="false">SUM(K12:K14)</f>
        <v>0</v>
      </c>
      <c r="L11" s="27" t="n">
        <f aca="false">SUM(L12:L14)</f>
        <v>0</v>
      </c>
      <c r="M11" s="0"/>
      <c r="N11" s="0"/>
    </row>
    <row r="12" customFormat="false" ht="15" hidden="false" customHeight="false" outlineLevel="0" collapsed="false">
      <c r="A12" s="24" t="s">
        <v>29</v>
      </c>
      <c r="B12" s="22" t="s">
        <v>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0"/>
      <c r="N12" s="0"/>
    </row>
    <row r="13" customFormat="false" ht="15" hidden="false" customHeight="false" outlineLevel="0" collapsed="false">
      <c r="A13" s="24" t="s">
        <v>31</v>
      </c>
      <c r="B13" s="22" t="s">
        <v>32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0"/>
      <c r="N13" s="0"/>
    </row>
    <row r="14" customFormat="false" ht="15" hidden="false" customHeight="false" outlineLevel="0" collapsed="false">
      <c r="A14" s="24" t="s">
        <v>33</v>
      </c>
      <c r="B14" s="22" t="s">
        <v>34</v>
      </c>
      <c r="C14" s="29"/>
      <c r="D14" s="29"/>
      <c r="E14" s="29"/>
      <c r="F14" s="29"/>
      <c r="G14" s="30"/>
      <c r="H14" s="30"/>
      <c r="I14" s="31"/>
      <c r="J14" s="31"/>
      <c r="K14" s="32" t="n">
        <f aca="false">G14+I14</f>
        <v>0</v>
      </c>
      <c r="L14" s="32"/>
      <c r="M14" s="0"/>
      <c r="N14" s="0"/>
    </row>
    <row r="15" customFormat="false" ht="12.75" hidden="false" customHeight="false" outlineLevel="0" collapsed="false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0"/>
      <c r="N15" s="0"/>
    </row>
    <row r="16" customFormat="false" ht="12.75" hidden="false" customHeight="false" outlineLevel="0" collapsed="false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0"/>
      <c r="N16" s="0"/>
    </row>
    <row r="17" customFormat="false" ht="15.75" hidden="false" customHeight="false" outlineLevel="0" collapsed="false">
      <c r="A17" s="34"/>
      <c r="B17" s="35" t="s">
        <v>35</v>
      </c>
      <c r="C17" s="36"/>
      <c r="D17" s="36"/>
      <c r="E17" s="36"/>
      <c r="F17" s="36"/>
      <c r="G17" s="36"/>
      <c r="H17" s="36"/>
      <c r="I17" s="37" t="s">
        <v>36</v>
      </c>
      <c r="J17" s="37"/>
      <c r="K17" s="37"/>
      <c r="L17" s="36"/>
      <c r="M17" s="38"/>
      <c r="N17" s="0"/>
    </row>
    <row r="18" customFormat="false" ht="15.75" hidden="false" customHeight="false" outlineLevel="0" collapsed="false">
      <c r="A18" s="39"/>
      <c r="B18" s="40" t="s">
        <v>37</v>
      </c>
      <c r="C18" s="36"/>
      <c r="D18" s="36"/>
      <c r="E18" s="36"/>
      <c r="F18" s="36"/>
      <c r="G18" s="36"/>
      <c r="H18" s="36"/>
      <c r="I18" s="5"/>
      <c r="J18" s="5" t="s">
        <v>38</v>
      </c>
      <c r="K18" s="5"/>
      <c r="L18" s="36"/>
      <c r="M18" s="38"/>
      <c r="N18" s="0"/>
    </row>
    <row r="19" customFormat="false" ht="15.75" hidden="false" customHeight="false" outlineLevel="0" collapsed="false">
      <c r="A19" s="36"/>
      <c r="B19" s="4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8"/>
    </row>
    <row r="20" customFormat="false" ht="15.75" hidden="false" customHeight="false" outlineLevel="0" collapsed="false">
      <c r="A20" s="36"/>
      <c r="B20" s="41" t="s">
        <v>39</v>
      </c>
      <c r="C20" s="36"/>
      <c r="D20" s="42" t="s">
        <v>40</v>
      </c>
      <c r="E20" s="42"/>
      <c r="F20" s="42"/>
      <c r="G20" s="36"/>
      <c r="H20" s="36"/>
      <c r="I20" s="36"/>
      <c r="J20" s="36"/>
      <c r="K20" s="36"/>
      <c r="L20" s="36"/>
      <c r="M20" s="38"/>
      <c r="N20" s="38"/>
    </row>
    <row r="21" customFormat="false" ht="12.75" hidden="false" customHeight="false" outlineLevel="0" collapsed="false">
      <c r="A21" s="36"/>
      <c r="B21" s="0"/>
      <c r="C21" s="36"/>
      <c r="D21" s="0"/>
      <c r="E21" s="36"/>
      <c r="F21" s="36"/>
      <c r="G21" s="36"/>
      <c r="H21" s="36"/>
      <c r="I21" s="36"/>
      <c r="J21" s="36"/>
      <c r="K21" s="36"/>
      <c r="L21" s="36"/>
      <c r="M21" s="38"/>
      <c r="N21" s="38"/>
    </row>
    <row r="22" customFormat="false" ht="12.75" hidden="false" customHeight="false" outlineLevel="0" collapsed="false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customFormat="false" ht="12.75" hidden="false" customHeight="false" outlineLevel="0" collapsed="false">
      <c r="B23" s="44"/>
    </row>
  </sheetData>
  <mergeCells count="11">
    <mergeCell ref="A1:L1"/>
    <mergeCell ref="A2:A4"/>
    <mergeCell ref="B2:B4"/>
    <mergeCell ref="C2:H2"/>
    <mergeCell ref="I2:J3"/>
    <mergeCell ref="K2:L3"/>
    <mergeCell ref="C3:D3"/>
    <mergeCell ref="E3:F3"/>
    <mergeCell ref="G3:H3"/>
    <mergeCell ref="I17:K17"/>
    <mergeCell ref="D20:F20"/>
  </mergeCells>
  <printOptions headings="false" gridLines="false" gridLinesSet="true" horizontalCentered="false" verticalCentered="false"/>
  <pageMargins left="0.640277777777778" right="0.579861111111111" top="0.759722222222222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D99694"/>
    <pageSetUpPr fitToPage="false"/>
  </sheetPr>
  <dimension ref="1: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2.75"/>
  <cols>
    <col collapsed="false" hidden="false" max="1" min="1" style="45" width="3.91326530612245"/>
    <col collapsed="false" hidden="false" max="2" min="2" style="45" width="31.8571428571429"/>
    <col collapsed="false" hidden="false" max="3" min="3" style="45" width="15.5255102040816"/>
    <col collapsed="false" hidden="false" max="4" min="4" style="45" width="9.04591836734694"/>
    <col collapsed="false" hidden="false" max="5" min="5" style="45" width="16.0663265306122"/>
    <col collapsed="false" hidden="false" max="6" min="6" style="45" width="8.50510204081633"/>
    <col collapsed="false" hidden="false" max="7" min="7" style="45" width="16.469387755102"/>
    <col collapsed="false" hidden="false" max="8" min="8" style="45" width="16.1989795918367"/>
    <col collapsed="false" hidden="false" max="9" min="9" style="45" width="15.1173469387755"/>
    <col collapsed="false" hidden="false" max="10" min="10" style="45" width="16.3316326530612"/>
    <col collapsed="false" hidden="false" max="11" min="11" style="45" width="9.04591836734694"/>
    <col collapsed="false" hidden="false" max="12" min="12" style="45" width="10.1224489795918"/>
    <col collapsed="false" hidden="false" max="1025" min="13" style="45" width="9.04591836734694"/>
  </cols>
  <sheetData>
    <row r="1" customFormat="false" ht="25.5" hidden="false" customHeight="true" outlineLevel="0" collapsed="false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customFormat="false" ht="15.75" hidden="false" customHeight="true" outlineLevel="0" collapsed="false">
      <c r="A2" s="46" t="s">
        <v>42</v>
      </c>
      <c r="B2" s="47" t="s">
        <v>43</v>
      </c>
      <c r="C2" s="48" t="s">
        <v>44</v>
      </c>
      <c r="D2" s="48"/>
      <c r="E2" s="47" t="s">
        <v>45</v>
      </c>
      <c r="F2" s="47"/>
      <c r="G2" s="47"/>
      <c r="H2" s="47"/>
      <c r="I2" s="47"/>
      <c r="J2" s="47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0.75" hidden="false" customHeight="true" outlineLevel="0" collapsed="false">
      <c r="A3" s="46"/>
      <c r="B3" s="47"/>
      <c r="C3" s="48"/>
      <c r="D3" s="48"/>
      <c r="E3" s="49" t="n">
        <v>2019</v>
      </c>
      <c r="F3" s="49"/>
      <c r="G3" s="50" t="n">
        <v>2020</v>
      </c>
      <c r="H3" s="50" t="n">
        <v>2021</v>
      </c>
      <c r="I3" s="50" t="n">
        <v>2022</v>
      </c>
      <c r="J3" s="50" t="n">
        <v>2023</v>
      </c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0" hidden="false" customHeight="true" outlineLevel="0" collapsed="false">
      <c r="A4" s="46"/>
      <c r="B4" s="47"/>
      <c r="C4" s="51" t="s">
        <v>46</v>
      </c>
      <c r="D4" s="51" t="s">
        <v>47</v>
      </c>
      <c r="E4" s="51" t="s">
        <v>46</v>
      </c>
      <c r="F4" s="51" t="s">
        <v>47</v>
      </c>
      <c r="G4" s="51" t="s">
        <v>46</v>
      </c>
      <c r="H4" s="51" t="s">
        <v>46</v>
      </c>
      <c r="I4" s="51" t="s">
        <v>46</v>
      </c>
      <c r="J4" s="51" t="s">
        <v>46</v>
      </c>
      <c r="K4" s="0"/>
      <c r="L4" s="52" t="n">
        <v>43435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45" hidden="false" customHeight="true" outlineLevel="0" collapsed="false">
      <c r="A5" s="46" t="n">
        <v>1</v>
      </c>
      <c r="B5" s="53" t="s">
        <v>48</v>
      </c>
      <c r="C5" s="54" t="n">
        <f aca="false">E5+G5+H5+I5+J5</f>
        <v>160779.245</v>
      </c>
      <c r="D5" s="55" t="n">
        <f aca="false">C5/C12</f>
        <v>0.750005747124453</v>
      </c>
      <c r="E5" s="56" t="n">
        <f aca="false">'6. Проведення закупівлі '!F30</f>
        <v>25609.325</v>
      </c>
      <c r="F5" s="57" t="n">
        <f aca="false">E5/E12</f>
        <v>0.750038367333453</v>
      </c>
      <c r="G5" s="58" t="n">
        <f aca="false">G12*0.75</f>
        <v>28281.75</v>
      </c>
      <c r="H5" s="58" t="n">
        <f aca="false">H12*0.75</f>
        <v>31676.25</v>
      </c>
      <c r="I5" s="58" t="n">
        <f aca="false">I12*0.75</f>
        <v>35477.4</v>
      </c>
      <c r="J5" s="58" t="n">
        <f aca="false">J12*0.75</f>
        <v>39734.52</v>
      </c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0" hidden="false" customHeight="true" outlineLevel="0" collapsed="false">
      <c r="A6" s="46" t="n">
        <v>2</v>
      </c>
      <c r="B6" s="53" t="s">
        <v>49</v>
      </c>
      <c r="C6" s="54" t="n">
        <f aca="false">E6+G6+H6+I6+J6</f>
        <v>32155.5476</v>
      </c>
      <c r="D6" s="55" t="n">
        <f aca="false">C6/C12</f>
        <v>0.149999743449062</v>
      </c>
      <c r="E6" s="56" t="n">
        <f aca="false">'6. Проведення закупівлі '!F55</f>
        <v>5121.5636</v>
      </c>
      <c r="F6" s="55" t="n">
        <f aca="false">E6/E12</f>
        <v>0.149998846152268</v>
      </c>
      <c r="G6" s="58" t="n">
        <f aca="false">G12*0.15</f>
        <v>5656.35</v>
      </c>
      <c r="H6" s="58" t="n">
        <f aca="false">H12*0.15</f>
        <v>6335.25</v>
      </c>
      <c r="I6" s="58" t="n">
        <f aca="false">I12*0.15</f>
        <v>7095.48</v>
      </c>
      <c r="J6" s="58" t="n">
        <f aca="false">J12*0.15</f>
        <v>7946.904</v>
      </c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60" hidden="false" customHeight="true" outlineLevel="0" collapsed="false">
      <c r="A7" s="46" t="n">
        <v>3</v>
      </c>
      <c r="B7" s="53" t="s">
        <v>50</v>
      </c>
      <c r="C7" s="58" t="n">
        <f aca="false">E7+G7+H7+I7+J7</f>
        <v>3886.9389</v>
      </c>
      <c r="D7" s="55" t="n">
        <f aca="false">C7/C12</f>
        <v>0.0181318584604723</v>
      </c>
      <c r="E7" s="56" t="n">
        <f aca="false">'6. Проведення закупівлі '!F58</f>
        <v>446.7789</v>
      </c>
      <c r="F7" s="55" t="n">
        <f aca="false">E7/E12</f>
        <v>0.0130851288237795</v>
      </c>
      <c r="G7" s="54" t="n">
        <v>689.66</v>
      </c>
      <c r="H7" s="54" t="n">
        <v>750</v>
      </c>
      <c r="I7" s="54" t="n">
        <v>950</v>
      </c>
      <c r="J7" s="54" t="n">
        <v>1050.5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0" hidden="false" customHeight="true" outlineLevel="0" collapsed="false">
      <c r="A8" s="46" t="n">
        <v>4</v>
      </c>
      <c r="B8" s="53" t="s">
        <v>51</v>
      </c>
      <c r="C8" s="58" t="n">
        <f aca="false">E8+G8+H8+I8+J8</f>
        <v>7785.985</v>
      </c>
      <c r="D8" s="55" t="n">
        <f aca="false">C8/C12</f>
        <v>0.0363201947927096</v>
      </c>
      <c r="E8" s="56" t="n">
        <f aca="false">'6. Проведення закупівлі '!F77</f>
        <v>2798.875</v>
      </c>
      <c r="F8" s="55" t="n">
        <f aca="false">E8/E12</f>
        <v>0.0819726265870115</v>
      </c>
      <c r="G8" s="58" t="n">
        <f aca="false">1500-259.16+0.44</f>
        <v>1241.28</v>
      </c>
      <c r="H8" s="58" t="n">
        <f aca="false">1520-194.17</f>
        <v>1325.83</v>
      </c>
      <c r="I8" s="58" t="n">
        <v>1200</v>
      </c>
      <c r="J8" s="58" t="n">
        <v>1220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0" hidden="false" customHeight="true" outlineLevel="0" collapsed="false">
      <c r="A9" s="46" t="n">
        <v>5</v>
      </c>
      <c r="B9" s="53" t="s">
        <v>52</v>
      </c>
      <c r="C9" s="54" t="n">
        <f aca="false">E9+G9+H9+I9+J9</f>
        <v>197.5</v>
      </c>
      <c r="D9" s="55" t="n">
        <f aca="false">C9/C12</f>
        <v>0.000921301347428765</v>
      </c>
      <c r="E9" s="56" t="n">
        <f aca="false">'6. Проведення закупівлі '!F81</f>
        <v>73.5</v>
      </c>
      <c r="F9" s="55" t="n">
        <f aca="false">E9/E12</f>
        <v>0.00215264635046058</v>
      </c>
      <c r="G9" s="58" t="n">
        <v>16</v>
      </c>
      <c r="H9" s="58" t="n">
        <v>36</v>
      </c>
      <c r="I9" s="58" t="n">
        <v>36</v>
      </c>
      <c r="J9" s="58" t="n">
        <v>36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0" hidden="false" customHeight="true" outlineLevel="0" collapsed="false">
      <c r="A10" s="46" t="n">
        <v>6</v>
      </c>
      <c r="B10" s="53" t="s">
        <v>53</v>
      </c>
      <c r="C10" s="54" t="n">
        <f aca="false">E10+G10+H10+I10+J10</f>
        <v>6904.77</v>
      </c>
      <c r="D10" s="55" t="n">
        <f aca="false">C10/C12</f>
        <v>0.032209488124991</v>
      </c>
      <c r="E10" s="59" t="n">
        <f aca="false">[1]'6. Проведення закупівлі '!F107</f>
        <v>0</v>
      </c>
      <c r="F10" s="55" t="n">
        <f aca="false">E10/E12</f>
        <v>0</v>
      </c>
      <c r="G10" s="54" t="n">
        <v>1500</v>
      </c>
      <c r="H10" s="54" t="n">
        <v>1700</v>
      </c>
      <c r="I10" s="54" t="n">
        <f aca="false">1110+657.92</f>
        <v>1767.92</v>
      </c>
      <c r="J10" s="54" t="n">
        <f aca="false">1200+736.85</f>
        <v>1936.85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0" hidden="false" customHeight="true" outlineLevel="0" collapsed="false">
      <c r="A11" s="46" t="n">
        <v>7</v>
      </c>
      <c r="B11" s="53" t="s">
        <v>54</v>
      </c>
      <c r="C11" s="54" t="n">
        <f aca="false">E11+G11+H11+I11+J11</f>
        <v>2660.69748</v>
      </c>
      <c r="D11" s="55" t="n">
        <f aca="false">C11/C12</f>
        <v>0.0124116667008826</v>
      </c>
      <c r="E11" s="59" t="n">
        <f aca="false">'6. Проведення закупівлі '!F98</f>
        <v>93.97748</v>
      </c>
      <c r="F11" s="55" t="n">
        <f aca="false">E11/E12</f>
        <v>0.00275238475302696</v>
      </c>
      <c r="G11" s="54" t="n">
        <v>324.06</v>
      </c>
      <c r="H11" s="54" t="n">
        <v>411.67</v>
      </c>
      <c r="I11" s="54" t="n">
        <v>776.4</v>
      </c>
      <c r="J11" s="54" t="n">
        <v>1054.59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60" t="s">
        <v>12</v>
      </c>
      <c r="B12" s="60"/>
      <c r="C12" s="61" t="n">
        <f aca="false">C5+C6+C7+C8+C9+C10+C11</f>
        <v>214370.68398</v>
      </c>
      <c r="D12" s="62" t="n">
        <f aca="false">SUM(D5:D11)</f>
        <v>1</v>
      </c>
      <c r="E12" s="63" t="n">
        <f aca="false">E5+E6+E7+E8+E9+E10+E11</f>
        <v>34144.01998</v>
      </c>
      <c r="F12" s="62" t="n">
        <f aca="false">SUM(F5:F11)</f>
        <v>1</v>
      </c>
      <c r="G12" s="61" t="n">
        <v>37709</v>
      </c>
      <c r="H12" s="61" t="n">
        <v>42235</v>
      </c>
      <c r="I12" s="61" t="n">
        <v>47303.2</v>
      </c>
      <c r="J12" s="61" t="n">
        <v>52979.36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66" customFormat="true" ht="15" hidden="false" customHeight="false" outlineLevel="0" collapsed="false">
      <c r="A13" s="64"/>
      <c r="B13" s="64"/>
      <c r="C13" s="64"/>
      <c r="D13" s="64"/>
      <c r="E13" s="64"/>
      <c r="F13" s="64"/>
      <c r="G13" s="64"/>
      <c r="H13" s="64"/>
      <c r="I13" s="64"/>
      <c r="J13" s="65"/>
    </row>
    <row r="14" customFormat="false" ht="15" hidden="false" customHeight="false" outlineLevel="0" collapsed="false">
      <c r="A14" s="67"/>
      <c r="B14" s="67"/>
      <c r="C14" s="67"/>
      <c r="D14" s="67"/>
      <c r="E14" s="67"/>
      <c r="F14" s="68"/>
      <c r="G14" s="67"/>
      <c r="H14" s="67"/>
      <c r="I14" s="67"/>
      <c r="J14" s="67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73" customFormat="true" ht="15" hidden="false" customHeight="false" outlineLevel="0" collapsed="false">
      <c r="A15" s="34" t="s">
        <v>55</v>
      </c>
      <c r="B15" s="34"/>
      <c r="C15" s="69"/>
      <c r="D15" s="69"/>
      <c r="E15" s="70" t="s">
        <v>56</v>
      </c>
      <c r="F15" s="70"/>
      <c r="G15" s="71" t="s">
        <v>57</v>
      </c>
      <c r="H15" s="72"/>
      <c r="I15" s="70"/>
      <c r="J15" s="70"/>
      <c r="K15" s="69"/>
      <c r="L15" s="69"/>
      <c r="M15" s="69"/>
    </row>
    <row r="16" s="76" customFormat="true" ht="15" hidden="false" customHeight="true" outlineLevel="0" collapsed="false">
      <c r="A16" s="39" t="s">
        <v>58</v>
      </c>
      <c r="B16" s="39"/>
      <c r="C16" s="74"/>
      <c r="D16" s="74"/>
      <c r="E16" s="70" t="s">
        <v>59</v>
      </c>
      <c r="F16" s="70"/>
      <c r="G16" s="75" t="s">
        <v>38</v>
      </c>
      <c r="H16" s="75"/>
      <c r="I16" s="70"/>
      <c r="J16" s="70"/>
      <c r="K16" s="74"/>
      <c r="L16" s="74"/>
      <c r="M16" s="74"/>
    </row>
    <row r="17" s="73" customFormat="true" ht="12.75" hidden="false" customHeight="false" outlineLevel="0" collapsed="false">
      <c r="A17" s="77"/>
      <c r="B17" s="7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customFormat="false" ht="12.75" hidden="false" customHeight="false" outlineLevel="0" collapsed="false">
      <c r="A18" s="78" t="s">
        <v>60</v>
      </c>
      <c r="B18" s="78"/>
      <c r="C18" s="78"/>
      <c r="D18" s="78"/>
      <c r="E18" s="79" t="s">
        <v>61</v>
      </c>
      <c r="F18" s="80"/>
      <c r="G18" s="69"/>
      <c r="H18" s="69"/>
      <c r="I18" s="69"/>
      <c r="J18" s="69"/>
      <c r="K18" s="69"/>
      <c r="L18" s="69"/>
      <c r="M18" s="69"/>
    </row>
  </sheetData>
  <mergeCells count="9">
    <mergeCell ref="A1:J1"/>
    <mergeCell ref="A2:A4"/>
    <mergeCell ref="B2:B4"/>
    <mergeCell ref="C2:D3"/>
    <mergeCell ref="E2:J2"/>
    <mergeCell ref="E3:F3"/>
    <mergeCell ref="A12:B12"/>
    <mergeCell ref="G16:H16"/>
    <mergeCell ref="A18:D18"/>
  </mergeCells>
  <printOptions headings="false" gridLines="false" gridLinesSet="true" horizontalCentered="false" verticalCentered="false"/>
  <pageMargins left="0.609722222222222" right="0.35" top="0.770138888888889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D99694"/>
    <pageSetUpPr fitToPage="false"/>
  </sheetPr>
  <dimension ref="1:10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77" workbookViewId="0">
      <pane xSplit="2" ySplit="6" topLeftCell="C35" activePane="bottomRight" state="frozen"/>
      <selection pane="topLeft" activeCell="A1" activeCellId="0" sqref="A1"/>
      <selection pane="topRight" activeCell="C1" activeCellId="0" sqref="C1"/>
      <selection pane="bottomLeft" activeCell="A35" activeCellId="0" sqref="A35"/>
      <selection pane="bottomRight" activeCell="L99" activeCellId="0" sqref="L99"/>
    </sheetView>
  </sheetViews>
  <sheetFormatPr defaultRowHeight="15.75"/>
  <cols>
    <col collapsed="false" hidden="false" max="1" min="1" style="81" width="9.58673469387755"/>
    <col collapsed="false" hidden="false" max="2" min="2" style="81" width="63.4438775510204"/>
    <col collapsed="false" hidden="false" max="3" min="3" style="81" width="14.8469387755102"/>
    <col collapsed="false" hidden="false" max="4" min="4" style="81" width="18.765306122449"/>
    <col collapsed="false" hidden="false" max="5" min="5" style="81" width="13.9030612244898"/>
    <col collapsed="false" hidden="false" max="6" min="6" style="81" width="20.1122448979592"/>
    <col collapsed="false" hidden="true" max="10" min="7" style="81" width="0"/>
    <col collapsed="false" hidden="false" max="11" min="11" style="82" width="15.2551020408163"/>
    <col collapsed="false" hidden="false" max="12" min="12" style="82" width="12.4183673469388"/>
    <col collapsed="false" hidden="false" max="13" min="13" style="82" width="11.0714285714286"/>
    <col collapsed="false" hidden="false" max="14" min="14" style="82" width="17.1428571428571"/>
    <col collapsed="false" hidden="false" max="15" min="15" style="82" width="11.0714285714286"/>
    <col collapsed="false" hidden="false" max="16" min="16" style="82" width="12.9591836734694"/>
    <col collapsed="false" hidden="false" max="17" min="17" style="82" width="11.0714285714286"/>
    <col collapsed="false" hidden="false" max="18" min="18" style="82" width="17.8214285714286"/>
    <col collapsed="false" hidden="false" max="19" min="19" style="81" width="16.7397959183673"/>
    <col collapsed="false" hidden="false" max="20" min="20" style="81" width="11.0714285714286"/>
    <col collapsed="false" hidden="false" max="21" min="21" style="81" width="9.58673469387755"/>
    <col collapsed="false" hidden="false" max="22" min="22" style="83" width="11.7448979591837"/>
    <col collapsed="false" hidden="false" max="23" min="23" style="83" width="12.2857142857143"/>
    <col collapsed="false" hidden="false" max="25" min="24" style="83" width="15.9285714285714"/>
    <col collapsed="false" hidden="false" max="27" min="26" style="83" width="19.1683673469388"/>
    <col collapsed="false" hidden="false" max="41" min="28" style="83" width="9.04591836734694"/>
    <col collapsed="false" hidden="false" max="1025" min="42" style="81" width="9.04591836734694"/>
  </cols>
  <sheetData>
    <row r="1" s="86" customFormat="true" ht="18.75" hidden="false" customHeight="true" outlineLevel="0" collapsed="false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="90" customFormat="true" ht="15.75" hidden="false" customHeight="true" outlineLevel="0" collapsed="false">
      <c r="A2" s="87" t="s">
        <v>42</v>
      </c>
      <c r="B2" s="87" t="s">
        <v>63</v>
      </c>
      <c r="C2" s="88" t="s">
        <v>64</v>
      </c>
      <c r="D2" s="87" t="s">
        <v>12</v>
      </c>
      <c r="E2" s="87"/>
      <c r="F2" s="87"/>
      <c r="G2" s="88" t="s">
        <v>65</v>
      </c>
      <c r="H2" s="88"/>
      <c r="I2" s="88"/>
      <c r="J2" s="88"/>
      <c r="K2" s="87" t="s">
        <v>66</v>
      </c>
      <c r="L2" s="87"/>
      <c r="M2" s="87"/>
      <c r="N2" s="87"/>
      <c r="O2" s="87"/>
      <c r="P2" s="87"/>
      <c r="Q2" s="87"/>
      <c r="R2" s="87"/>
      <c r="S2" s="87" t="s">
        <v>67</v>
      </c>
      <c r="T2" s="87" t="s">
        <v>68</v>
      </c>
      <c r="U2" s="87" t="s">
        <v>69</v>
      </c>
      <c r="V2" s="88" t="s">
        <v>70</v>
      </c>
      <c r="W2" s="88" t="s">
        <v>71</v>
      </c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customFormat="false" ht="31.5" hidden="false" customHeight="true" outlineLevel="0" collapsed="false">
      <c r="A3" s="87"/>
      <c r="B3" s="87"/>
      <c r="C3" s="88"/>
      <c r="D3" s="87" t="s">
        <v>72</v>
      </c>
      <c r="E3" s="88" t="s">
        <v>73</v>
      </c>
      <c r="F3" s="87" t="s">
        <v>46</v>
      </c>
      <c r="G3" s="88" t="s">
        <v>74</v>
      </c>
      <c r="H3" s="88"/>
      <c r="I3" s="88" t="s">
        <v>75</v>
      </c>
      <c r="J3" s="88"/>
      <c r="K3" s="87" t="s">
        <v>76</v>
      </c>
      <c r="L3" s="87"/>
      <c r="M3" s="87" t="s">
        <v>77</v>
      </c>
      <c r="N3" s="87"/>
      <c r="O3" s="87" t="s">
        <v>78</v>
      </c>
      <c r="P3" s="87"/>
      <c r="Q3" s="87" t="s">
        <v>79</v>
      </c>
      <c r="R3" s="87"/>
      <c r="S3" s="87"/>
      <c r="T3" s="87"/>
      <c r="U3" s="87"/>
      <c r="V3" s="88"/>
      <c r="W3" s="88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6.75" hidden="false" customHeight="true" outlineLevel="0" collapsed="false">
      <c r="A4" s="87"/>
      <c r="B4" s="87"/>
      <c r="C4" s="88"/>
      <c r="D4" s="87"/>
      <c r="E4" s="88"/>
      <c r="F4" s="87"/>
      <c r="G4" s="91" t="s">
        <v>80</v>
      </c>
      <c r="H4" s="91" t="s">
        <v>81</v>
      </c>
      <c r="I4" s="91" t="s">
        <v>80</v>
      </c>
      <c r="J4" s="91" t="s">
        <v>81</v>
      </c>
      <c r="K4" s="87" t="s">
        <v>80</v>
      </c>
      <c r="L4" s="87" t="s">
        <v>46</v>
      </c>
      <c r="M4" s="87" t="s">
        <v>80</v>
      </c>
      <c r="N4" s="87" t="s">
        <v>46</v>
      </c>
      <c r="O4" s="87" t="s">
        <v>80</v>
      </c>
      <c r="P4" s="87" t="s">
        <v>46</v>
      </c>
      <c r="Q4" s="87" t="s">
        <v>80</v>
      </c>
      <c r="R4" s="87" t="s">
        <v>46</v>
      </c>
      <c r="S4" s="87"/>
      <c r="T4" s="87"/>
      <c r="U4" s="87"/>
      <c r="V4" s="88"/>
      <c r="W4" s="88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75" hidden="false" customHeight="false" outlineLevel="0" collapsed="false">
      <c r="A5" s="87" t="n">
        <v>1</v>
      </c>
      <c r="B5" s="87" t="n">
        <v>2</v>
      </c>
      <c r="C5" s="88" t="n">
        <v>3</v>
      </c>
      <c r="D5" s="87" t="n">
        <v>4</v>
      </c>
      <c r="E5" s="88" t="s">
        <v>82</v>
      </c>
      <c r="F5" s="87" t="s">
        <v>83</v>
      </c>
      <c r="G5" s="88" t="n">
        <v>7</v>
      </c>
      <c r="H5" s="88" t="n">
        <v>8</v>
      </c>
      <c r="I5" s="88" t="n">
        <v>9</v>
      </c>
      <c r="J5" s="88" t="n">
        <v>10</v>
      </c>
      <c r="K5" s="87" t="n">
        <v>11</v>
      </c>
      <c r="L5" s="87" t="n">
        <v>12</v>
      </c>
      <c r="M5" s="87" t="n">
        <v>13</v>
      </c>
      <c r="N5" s="87" t="n">
        <v>14</v>
      </c>
      <c r="O5" s="87" t="n">
        <v>15</v>
      </c>
      <c r="P5" s="87" t="n">
        <v>16</v>
      </c>
      <c r="Q5" s="87" t="n">
        <v>17</v>
      </c>
      <c r="R5" s="87" t="n">
        <v>18</v>
      </c>
      <c r="S5" s="87" t="n">
        <v>19</v>
      </c>
      <c r="T5" s="87" t="n">
        <v>20</v>
      </c>
      <c r="U5" s="87" t="n">
        <v>21</v>
      </c>
      <c r="V5" s="88" t="n">
        <v>22</v>
      </c>
      <c r="W5" s="88" t="n">
        <v>23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82" customFormat="true" ht="15.75" hidden="false" customHeight="false" outlineLevel="0" collapsed="false">
      <c r="A6" s="92" t="s">
        <v>84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5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customFormat="false" ht="47.25" hidden="false" customHeight="false" outlineLevel="0" collapsed="false">
      <c r="A7" s="97" t="s">
        <v>85</v>
      </c>
      <c r="B7" s="98" t="s">
        <v>86</v>
      </c>
      <c r="C7" s="99"/>
      <c r="D7" s="100"/>
      <c r="E7" s="100"/>
      <c r="F7" s="101" t="n">
        <f aca="false">F8+F10</f>
        <v>24419.285</v>
      </c>
      <c r="G7" s="102"/>
      <c r="H7" s="101" t="n">
        <f aca="false">H8+H10</f>
        <v>19325.41</v>
      </c>
      <c r="I7" s="102"/>
      <c r="J7" s="102"/>
      <c r="K7" s="101" t="n">
        <f aca="false">K8+K10</f>
        <v>0</v>
      </c>
      <c r="L7" s="101" t="n">
        <f aca="false">L8+L10</f>
        <v>5312.7915</v>
      </c>
      <c r="M7" s="101"/>
      <c r="N7" s="101" t="n">
        <f aca="false">N8+N10</f>
        <v>3304.2742</v>
      </c>
      <c r="O7" s="101"/>
      <c r="P7" s="101" t="n">
        <f aca="false">P8+P10</f>
        <v>7579.3417</v>
      </c>
      <c r="Q7" s="101"/>
      <c r="R7" s="101" t="n">
        <f aca="false">R8+R10</f>
        <v>8222.8776</v>
      </c>
      <c r="S7" s="103"/>
      <c r="T7" s="103"/>
      <c r="U7" s="104"/>
      <c r="V7" s="105"/>
      <c r="W7" s="105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0.25" hidden="false" customHeight="false" outlineLevel="0" collapsed="false">
      <c r="A8" s="106" t="s">
        <v>87</v>
      </c>
      <c r="B8" s="107" t="s">
        <v>88</v>
      </c>
      <c r="C8" s="108"/>
      <c r="D8" s="109"/>
      <c r="E8" s="109"/>
      <c r="F8" s="110" t="n">
        <f aca="false">F9</f>
        <v>13591.654</v>
      </c>
      <c r="G8" s="111"/>
      <c r="H8" s="110" t="n">
        <f aca="false">H9</f>
        <v>13591.654</v>
      </c>
      <c r="I8" s="112"/>
      <c r="J8" s="113"/>
      <c r="K8" s="110" t="n">
        <f aca="false">K9</f>
        <v>0</v>
      </c>
      <c r="L8" s="114" t="n">
        <f aca="false">L9</f>
        <v>5312.7915</v>
      </c>
      <c r="M8" s="110"/>
      <c r="N8" s="114" t="n">
        <f aca="false">N9</f>
        <v>3304.2742</v>
      </c>
      <c r="O8" s="110"/>
      <c r="P8" s="114" t="n">
        <f aca="false">P9</f>
        <v>0</v>
      </c>
      <c r="Q8" s="110"/>
      <c r="R8" s="114" t="n">
        <f aca="false">R9</f>
        <v>4974.5883</v>
      </c>
      <c r="S8" s="115"/>
      <c r="T8" s="115"/>
      <c r="U8" s="116"/>
      <c r="V8" s="105"/>
      <c r="W8" s="105"/>
      <c r="X8" s="117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1.5" hidden="false" customHeight="false" outlineLevel="0" collapsed="false">
      <c r="A9" s="118" t="s">
        <v>89</v>
      </c>
      <c r="B9" s="119" t="s">
        <v>90</v>
      </c>
      <c r="C9" s="120"/>
      <c r="D9" s="120" t="n">
        <v>25262.63</v>
      </c>
      <c r="E9" s="120" t="n">
        <f aca="false">F9/D9</f>
        <v>0.538014213088661</v>
      </c>
      <c r="F9" s="120" t="n">
        <v>13591.654</v>
      </c>
      <c r="G9" s="120" t="n">
        <f aca="false">E9</f>
        <v>0.538014213088661</v>
      </c>
      <c r="H9" s="121" t="n">
        <f aca="false">F9</f>
        <v>13591.654</v>
      </c>
      <c r="I9" s="122"/>
      <c r="J9" s="120"/>
      <c r="K9" s="123"/>
      <c r="L9" s="124" t="n">
        <f aca="false">5117.86+173.8515+21.08</f>
        <v>5312.7915</v>
      </c>
      <c r="M9" s="124"/>
      <c r="N9" s="124" t="n">
        <f aca="false">3678.72-746.3657+371.9199</f>
        <v>3304.2742</v>
      </c>
      <c r="O9" s="124"/>
      <c r="P9" s="124"/>
      <c r="Q9" s="124" t="n">
        <f aca="false">E9</f>
        <v>0.538014213088661</v>
      </c>
      <c r="R9" s="124" t="n">
        <f aca="false">F9-L9-N9-P9</f>
        <v>4974.5883</v>
      </c>
      <c r="S9" s="125" t="s">
        <v>20</v>
      </c>
      <c r="T9" s="126"/>
      <c r="U9" s="127"/>
      <c r="V9" s="105"/>
      <c r="W9" s="10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false" outlineLevel="0" collapsed="false">
      <c r="A10" s="106" t="s">
        <v>91</v>
      </c>
      <c r="B10" s="128" t="s">
        <v>92</v>
      </c>
      <c r="C10" s="116"/>
      <c r="D10" s="129"/>
      <c r="E10" s="129"/>
      <c r="F10" s="110" t="n">
        <f aca="false">F11+F12+F13+F14+F15+F16+F17+F18+F19+F20+F21</f>
        <v>10827.631</v>
      </c>
      <c r="G10" s="129"/>
      <c r="H10" s="110" t="n">
        <f aca="false">H11+H12+H13+H14+H15+H16+H17+H18</f>
        <v>5733.756</v>
      </c>
      <c r="I10" s="129"/>
      <c r="J10" s="129"/>
      <c r="K10" s="130"/>
      <c r="L10" s="110" t="n">
        <f aca="false">L11+L12+L13+L14+L15+L16+L17+L18+L19+L20+L21</f>
        <v>0</v>
      </c>
      <c r="M10" s="110"/>
      <c r="N10" s="110" t="n">
        <f aca="false">N11+N12+N13+N14+N15+N16+N17+N18+N19+N20+N21</f>
        <v>0</v>
      </c>
      <c r="O10" s="110"/>
      <c r="P10" s="110" t="n">
        <f aca="false">P11+P12+P13+P14+P15+P16+P17+P18+P19+P20+P21</f>
        <v>7579.3417</v>
      </c>
      <c r="Q10" s="131"/>
      <c r="R10" s="110" t="n">
        <f aca="false">R11+R12+R13+R14+R15+R16+R17+R18+R19+R20+R21</f>
        <v>3248.2893</v>
      </c>
      <c r="S10" s="132"/>
      <c r="T10" s="133"/>
      <c r="U10" s="132"/>
      <c r="V10" s="134"/>
      <c r="W10" s="88"/>
      <c r="X10" s="135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96" customFormat="true" ht="31.5" hidden="false" customHeight="false" outlineLevel="0" collapsed="false">
      <c r="A11" s="118" t="s">
        <v>93</v>
      </c>
      <c r="B11" s="136" t="s">
        <v>94</v>
      </c>
      <c r="C11" s="137" t="s">
        <v>95</v>
      </c>
      <c r="D11" s="120" t="n">
        <f aca="false">F11/E11</f>
        <v>2126.26719056974</v>
      </c>
      <c r="E11" s="138" t="n">
        <v>0.509</v>
      </c>
      <c r="F11" s="120" t="n">
        <v>1082.27</v>
      </c>
      <c r="G11" s="120" t="n">
        <f aca="false">E11</f>
        <v>0.509</v>
      </c>
      <c r="H11" s="120" t="n">
        <f aca="false">F11</f>
        <v>1082.27</v>
      </c>
      <c r="I11" s="139"/>
      <c r="J11" s="139"/>
      <c r="K11" s="140"/>
      <c r="L11" s="134"/>
      <c r="M11" s="137"/>
      <c r="N11" s="124"/>
      <c r="O11" s="124"/>
      <c r="P11" s="124" t="n">
        <f aca="false">F11*0.7</f>
        <v>757.589</v>
      </c>
      <c r="Q11" s="124" t="n">
        <f aca="false">G11</f>
        <v>0.509</v>
      </c>
      <c r="R11" s="124" t="n">
        <f aca="false">H11-P11</f>
        <v>324.681</v>
      </c>
      <c r="S11" s="125" t="s">
        <v>20</v>
      </c>
      <c r="T11" s="134"/>
      <c r="U11" s="141"/>
      <c r="V11" s="134"/>
      <c r="W11" s="142"/>
      <c r="X11" s="135"/>
    </row>
    <row r="12" customFormat="false" ht="31.5" hidden="false" customHeight="false" outlineLevel="0" collapsed="false">
      <c r="A12" s="143" t="s">
        <v>96</v>
      </c>
      <c r="B12" s="136" t="s">
        <v>97</v>
      </c>
      <c r="C12" s="144" t="s">
        <v>95</v>
      </c>
      <c r="D12" s="145" t="n">
        <f aca="false">F12/E12</f>
        <v>1667.54336734694</v>
      </c>
      <c r="E12" s="145" t="n">
        <v>0.392</v>
      </c>
      <c r="F12" s="145" t="n">
        <v>653.677</v>
      </c>
      <c r="G12" s="120" t="n">
        <f aca="false">E12</f>
        <v>0.392</v>
      </c>
      <c r="H12" s="120" t="n">
        <f aca="false">F12</f>
        <v>653.677</v>
      </c>
      <c r="I12" s="146"/>
      <c r="J12" s="139"/>
      <c r="K12" s="140"/>
      <c r="L12" s="147"/>
      <c r="M12" s="134"/>
      <c r="N12" s="147"/>
      <c r="O12" s="124"/>
      <c r="P12" s="147" t="n">
        <f aca="false">F12*0.7</f>
        <v>457.5739</v>
      </c>
      <c r="Q12" s="124" t="n">
        <f aca="false">G12</f>
        <v>0.392</v>
      </c>
      <c r="R12" s="147" t="n">
        <f aca="false">H12-P12</f>
        <v>196.1031</v>
      </c>
      <c r="S12" s="125" t="s">
        <v>20</v>
      </c>
      <c r="T12" s="134"/>
      <c r="U12" s="141"/>
      <c r="V12" s="134"/>
      <c r="W12" s="148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1.5" hidden="false" customHeight="false" outlineLevel="0" collapsed="false">
      <c r="A13" s="143" t="s">
        <v>98</v>
      </c>
      <c r="B13" s="136" t="s">
        <v>99</v>
      </c>
      <c r="C13" s="144" t="s">
        <v>95</v>
      </c>
      <c r="D13" s="145" t="n">
        <f aca="false">F13/E13</f>
        <v>1819.0395480226</v>
      </c>
      <c r="E13" s="120" t="n">
        <v>0.354</v>
      </c>
      <c r="F13" s="145" t="n">
        <v>643.94</v>
      </c>
      <c r="G13" s="120" t="n">
        <f aca="false">E13</f>
        <v>0.354</v>
      </c>
      <c r="H13" s="120" t="n">
        <f aca="false">F13</f>
        <v>643.94</v>
      </c>
      <c r="I13" s="146"/>
      <c r="J13" s="139"/>
      <c r="K13" s="140"/>
      <c r="L13" s="149"/>
      <c r="M13" s="134"/>
      <c r="N13" s="147"/>
      <c r="O13" s="124"/>
      <c r="P13" s="147" t="n">
        <f aca="false">F13*0.7</f>
        <v>450.758</v>
      </c>
      <c r="Q13" s="124" t="n">
        <f aca="false">G13</f>
        <v>0.354</v>
      </c>
      <c r="R13" s="147" t="n">
        <f aca="false">H13-P13</f>
        <v>193.182</v>
      </c>
      <c r="S13" s="125" t="s">
        <v>20</v>
      </c>
      <c r="T13" s="134"/>
      <c r="U13" s="141"/>
      <c r="V13" s="134"/>
      <c r="W13" s="148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36" hidden="false" customHeight="true" outlineLevel="0" collapsed="false">
      <c r="A14" s="143" t="s">
        <v>100</v>
      </c>
      <c r="B14" s="150" t="s">
        <v>101</v>
      </c>
      <c r="C14" s="144" t="s">
        <v>95</v>
      </c>
      <c r="D14" s="145" t="n">
        <f aca="false">F14/E14</f>
        <v>1949.2377992378</v>
      </c>
      <c r="E14" s="120" t="n">
        <v>0.54054</v>
      </c>
      <c r="F14" s="145" t="n">
        <v>1053.641</v>
      </c>
      <c r="G14" s="120" t="n">
        <f aca="false">E14</f>
        <v>0.54054</v>
      </c>
      <c r="H14" s="120" t="n">
        <f aca="false">F14</f>
        <v>1053.641</v>
      </c>
      <c r="I14" s="146"/>
      <c r="J14" s="139"/>
      <c r="K14" s="140"/>
      <c r="L14" s="149"/>
      <c r="M14" s="134"/>
      <c r="N14" s="147"/>
      <c r="O14" s="124"/>
      <c r="P14" s="147" t="n">
        <f aca="false">F14*0.7</f>
        <v>737.5487</v>
      </c>
      <c r="Q14" s="124" t="n">
        <f aca="false">G14</f>
        <v>0.54054</v>
      </c>
      <c r="R14" s="147" t="n">
        <f aca="false">H14-P14</f>
        <v>316.0923</v>
      </c>
      <c r="S14" s="125" t="s">
        <v>20</v>
      </c>
      <c r="T14" s="134"/>
      <c r="U14" s="141"/>
      <c r="V14" s="134"/>
      <c r="W14" s="148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1.5" hidden="false" customHeight="false" outlineLevel="0" collapsed="false">
      <c r="A15" s="143" t="s">
        <v>102</v>
      </c>
      <c r="B15" s="136" t="s">
        <v>103</v>
      </c>
      <c r="C15" s="144" t="s">
        <v>95</v>
      </c>
      <c r="D15" s="145" t="n">
        <f aca="false">F15/E15</f>
        <v>1893.57735531982</v>
      </c>
      <c r="E15" s="120" t="n">
        <v>0.57126</v>
      </c>
      <c r="F15" s="145" t="n">
        <v>1081.725</v>
      </c>
      <c r="G15" s="120" t="n">
        <f aca="false">E15</f>
        <v>0.57126</v>
      </c>
      <c r="H15" s="120" t="n">
        <f aca="false">F15</f>
        <v>1081.725</v>
      </c>
      <c r="I15" s="146"/>
      <c r="J15" s="139"/>
      <c r="K15" s="140"/>
      <c r="L15" s="149"/>
      <c r="M15" s="134"/>
      <c r="N15" s="147"/>
      <c r="O15" s="124"/>
      <c r="P15" s="147" t="n">
        <f aca="false">F15*0.7</f>
        <v>757.2075</v>
      </c>
      <c r="Q15" s="124" t="n">
        <f aca="false">G15</f>
        <v>0.57126</v>
      </c>
      <c r="R15" s="147" t="n">
        <f aca="false">H15-P15</f>
        <v>324.5175</v>
      </c>
      <c r="S15" s="125" t="s">
        <v>20</v>
      </c>
      <c r="T15" s="134"/>
      <c r="U15" s="141"/>
      <c r="V15" s="134"/>
      <c r="W15" s="148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31.5" hidden="false" customHeight="false" outlineLevel="0" collapsed="false">
      <c r="A16" s="143" t="s">
        <v>104</v>
      </c>
      <c r="B16" s="136" t="s">
        <v>105</v>
      </c>
      <c r="C16" s="144" t="s">
        <v>95</v>
      </c>
      <c r="D16" s="145" t="n">
        <f aca="false">F16/E16</f>
        <v>1290.01955307263</v>
      </c>
      <c r="E16" s="120" t="n">
        <v>0.358</v>
      </c>
      <c r="F16" s="145" t="n">
        <v>461.827</v>
      </c>
      <c r="G16" s="120" t="n">
        <f aca="false">E16</f>
        <v>0.358</v>
      </c>
      <c r="H16" s="120" t="n">
        <f aca="false">F16</f>
        <v>461.827</v>
      </c>
      <c r="I16" s="146"/>
      <c r="J16" s="139"/>
      <c r="K16" s="140"/>
      <c r="L16" s="149"/>
      <c r="M16" s="134"/>
      <c r="N16" s="147"/>
      <c r="O16" s="124"/>
      <c r="P16" s="147" t="n">
        <f aca="false">F16*0.7</f>
        <v>323.2789</v>
      </c>
      <c r="Q16" s="124" t="n">
        <f aca="false">G16</f>
        <v>0.358</v>
      </c>
      <c r="R16" s="147" t="n">
        <f aca="false">H16-P16</f>
        <v>138.5481</v>
      </c>
      <c r="S16" s="125" t="s">
        <v>20</v>
      </c>
      <c r="T16" s="134"/>
      <c r="U16" s="141"/>
      <c r="V16" s="134"/>
      <c r="W16" s="148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1.5" hidden="false" customHeight="false" outlineLevel="0" collapsed="false">
      <c r="A17" s="143" t="s">
        <v>106</v>
      </c>
      <c r="B17" s="136" t="s">
        <v>107</v>
      </c>
      <c r="C17" s="144" t="s">
        <v>95</v>
      </c>
      <c r="D17" s="145" t="n">
        <f aca="false">F17/E17</f>
        <v>1115.12670565302</v>
      </c>
      <c r="E17" s="120" t="n">
        <v>0.513</v>
      </c>
      <c r="F17" s="145" t="n">
        <v>572.06</v>
      </c>
      <c r="G17" s="120" t="n">
        <f aca="false">E17</f>
        <v>0.513</v>
      </c>
      <c r="H17" s="120" t="n">
        <f aca="false">F17</f>
        <v>572.06</v>
      </c>
      <c r="I17" s="146"/>
      <c r="J17" s="139"/>
      <c r="K17" s="140"/>
      <c r="L17" s="149"/>
      <c r="M17" s="134"/>
      <c r="N17" s="147"/>
      <c r="O17" s="124"/>
      <c r="P17" s="147" t="n">
        <f aca="false">F17*0.7</f>
        <v>400.442</v>
      </c>
      <c r="Q17" s="124" t="n">
        <f aca="false">G17</f>
        <v>0.513</v>
      </c>
      <c r="R17" s="147" t="n">
        <f aca="false">H17-P17</f>
        <v>171.618</v>
      </c>
      <c r="S17" s="125" t="s">
        <v>20</v>
      </c>
      <c r="T17" s="134"/>
      <c r="U17" s="141"/>
      <c r="V17" s="134"/>
      <c r="W17" s="148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5" hidden="false" customHeight="false" outlineLevel="0" collapsed="false">
      <c r="A18" s="118" t="s">
        <v>108</v>
      </c>
      <c r="B18" s="136" t="s">
        <v>109</v>
      </c>
      <c r="C18" s="144" t="s">
        <v>95</v>
      </c>
      <c r="D18" s="145" t="n">
        <f aca="false">F18/E18</f>
        <v>741.429718875502</v>
      </c>
      <c r="E18" s="120" t="n">
        <v>0.249</v>
      </c>
      <c r="F18" s="145" t="n">
        <v>184.616</v>
      </c>
      <c r="G18" s="120" t="n">
        <f aca="false">E18</f>
        <v>0.249</v>
      </c>
      <c r="H18" s="120" t="n">
        <f aca="false">F18</f>
        <v>184.616</v>
      </c>
      <c r="I18" s="146"/>
      <c r="J18" s="139"/>
      <c r="K18" s="151"/>
      <c r="L18" s="152"/>
      <c r="M18" s="134"/>
      <c r="N18" s="147"/>
      <c r="O18" s="124"/>
      <c r="P18" s="147" t="n">
        <f aca="false">F18*0.7</f>
        <v>129.2312</v>
      </c>
      <c r="Q18" s="124" t="n">
        <f aca="false">G18</f>
        <v>0.249</v>
      </c>
      <c r="R18" s="147" t="n">
        <f aca="false">H18-P18</f>
        <v>55.3848</v>
      </c>
      <c r="S18" s="125" t="s">
        <v>20</v>
      </c>
      <c r="T18" s="134"/>
      <c r="U18" s="141"/>
      <c r="V18" s="134"/>
      <c r="W18" s="148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47.25" hidden="false" customHeight="false" outlineLevel="0" collapsed="false">
      <c r="A19" s="118" t="s">
        <v>110</v>
      </c>
      <c r="B19" s="136" t="s">
        <v>111</v>
      </c>
      <c r="C19" s="144" t="s">
        <v>95</v>
      </c>
      <c r="D19" s="145" t="n">
        <f aca="false">F19/E19</f>
        <v>2015.03272727273</v>
      </c>
      <c r="E19" s="120" t="n">
        <v>1.1</v>
      </c>
      <c r="F19" s="145" t="n">
        <v>2216.536</v>
      </c>
      <c r="G19" s="120" t="n">
        <f aca="false">I19/H19</f>
        <v>1587.89090909091</v>
      </c>
      <c r="H19" s="120" t="n">
        <v>1.1</v>
      </c>
      <c r="I19" s="146" t="n">
        <v>1746.68</v>
      </c>
      <c r="J19" s="139"/>
      <c r="K19" s="151"/>
      <c r="L19" s="152"/>
      <c r="M19" s="134"/>
      <c r="N19" s="147"/>
      <c r="O19" s="124"/>
      <c r="P19" s="147" t="n">
        <f aca="false">F19*0.7</f>
        <v>1551.5752</v>
      </c>
      <c r="Q19" s="124" t="n">
        <f aca="false">E19</f>
        <v>1.1</v>
      </c>
      <c r="R19" s="147" t="n">
        <f aca="false">F19-P19</f>
        <v>664.9608</v>
      </c>
      <c r="S19" s="125" t="s">
        <v>20</v>
      </c>
      <c r="T19" s="134"/>
      <c r="U19" s="141"/>
      <c r="V19" s="134"/>
      <c r="W19" s="148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1.5" hidden="false" customHeight="false" outlineLevel="0" collapsed="false">
      <c r="A20" s="118" t="s">
        <v>112</v>
      </c>
      <c r="B20" s="136" t="s">
        <v>113</v>
      </c>
      <c r="C20" s="144" t="s">
        <v>95</v>
      </c>
      <c r="D20" s="145" t="n">
        <f aca="false">F20/E20</f>
        <v>1527.25</v>
      </c>
      <c r="E20" s="120" t="n">
        <v>1.884</v>
      </c>
      <c r="F20" s="145" t="n">
        <v>2877.339</v>
      </c>
      <c r="G20" s="120"/>
      <c r="H20" s="120"/>
      <c r="I20" s="146"/>
      <c r="J20" s="139"/>
      <c r="K20" s="151"/>
      <c r="L20" s="152"/>
      <c r="M20" s="134"/>
      <c r="N20" s="147"/>
      <c r="O20" s="124"/>
      <c r="P20" s="147" t="n">
        <f aca="false">F20*0.7</f>
        <v>2014.1373</v>
      </c>
      <c r="Q20" s="124" t="n">
        <f aca="false">E20</f>
        <v>1.884</v>
      </c>
      <c r="R20" s="147" t="n">
        <f aca="false">F20-P20</f>
        <v>863.2017</v>
      </c>
      <c r="S20" s="125" t="s">
        <v>20</v>
      </c>
      <c r="T20" s="134"/>
      <c r="U20" s="141"/>
      <c r="V20" s="134"/>
      <c r="W20" s="148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47.25" hidden="true" customHeight="false" outlineLevel="0" collapsed="false">
      <c r="A21" s="118" t="s">
        <v>114</v>
      </c>
      <c r="B21" s="136" t="s">
        <v>115</v>
      </c>
      <c r="C21" s="144" t="s">
        <v>95</v>
      </c>
      <c r="D21" s="145" t="n">
        <f aca="false">F21/E21</f>
        <v>0</v>
      </c>
      <c r="E21" s="120" t="n">
        <v>5.551</v>
      </c>
      <c r="F21" s="145" t="n">
        <v>0</v>
      </c>
      <c r="G21" s="120"/>
      <c r="H21" s="120"/>
      <c r="I21" s="146"/>
      <c r="J21" s="139"/>
      <c r="K21" s="151"/>
      <c r="L21" s="152"/>
      <c r="M21" s="134"/>
      <c r="N21" s="147"/>
      <c r="O21" s="124"/>
      <c r="P21" s="147" t="n">
        <f aca="false">F21*0.7</f>
        <v>0</v>
      </c>
      <c r="Q21" s="124" t="n">
        <f aca="false">E21</f>
        <v>5.551</v>
      </c>
      <c r="R21" s="147" t="n">
        <f aca="false">F21-P21</f>
        <v>0</v>
      </c>
      <c r="S21" s="125" t="s">
        <v>20</v>
      </c>
      <c r="T21" s="134"/>
      <c r="U21" s="141"/>
      <c r="V21" s="134"/>
      <c r="W21" s="148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82" customFormat="true" ht="27.75" hidden="false" customHeight="true" outlineLevel="0" collapsed="false">
      <c r="A22" s="153" t="s">
        <v>116</v>
      </c>
      <c r="B22" s="154" t="s">
        <v>117</v>
      </c>
      <c r="C22" s="155"/>
      <c r="D22" s="155"/>
      <c r="E22" s="155"/>
      <c r="F22" s="101" t="n">
        <f aca="false">F23+F24+F25+F27+F28+F29</f>
        <v>1190.04</v>
      </c>
      <c r="G22" s="101"/>
      <c r="H22" s="101" t="e">
        <f aca="false">H23+#REF!+H24+H25+H26+H27+H28+H29</f>
        <v>#REF!</v>
      </c>
      <c r="I22" s="101"/>
      <c r="J22" s="101" t="e">
        <f aca="false">J23+#REF!+#REF!+#REF!+#REF!+#REF!+#REF!+#REF!+J24+J25+J26+J27+#REF!+#REF!+#REF!+#REF!+#REF!+#REF!+#REF!+#REF!+#REF!+#REF!+#REF!+#REF!+#REF!+J28+#REF!+#REF!+#REF!+J29</f>
        <v>#REF!</v>
      </c>
      <c r="K22" s="156"/>
      <c r="L22" s="101" t="n">
        <f aca="false">L23+L24+L25+L27+L28+L29</f>
        <v>391.125</v>
      </c>
      <c r="M22" s="157"/>
      <c r="N22" s="158" t="n">
        <f aca="false">N23+N24+N25+N27+N28+N29</f>
        <v>203.895</v>
      </c>
      <c r="O22" s="157"/>
      <c r="P22" s="158" t="n">
        <f aca="false">P23+P24+P25+P27+P28+P29</f>
        <v>105.455</v>
      </c>
      <c r="Q22" s="101"/>
      <c r="R22" s="158" t="n">
        <f aca="false">R23+R24+R25+R27+R28+R29</f>
        <v>489.565</v>
      </c>
      <c r="S22" s="159"/>
      <c r="T22" s="155"/>
      <c r="U22" s="160"/>
      <c r="V22" s="134"/>
      <c r="W22" s="13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="96" customFormat="true" ht="63" hidden="false" customHeight="false" outlineLevel="0" collapsed="false">
      <c r="A23" s="118" t="s">
        <v>118</v>
      </c>
      <c r="B23" s="161" t="s">
        <v>119</v>
      </c>
      <c r="C23" s="162" t="s">
        <v>95</v>
      </c>
      <c r="D23" s="124" t="n">
        <f aca="false">F23/E23</f>
        <v>39.9107142857143</v>
      </c>
      <c r="E23" s="124" t="n">
        <v>19.6</v>
      </c>
      <c r="F23" s="124" t="n">
        <v>782.25</v>
      </c>
      <c r="G23" s="124" t="n">
        <f aca="false">E23</f>
        <v>19.6</v>
      </c>
      <c r="H23" s="124" t="n">
        <f aca="false">F23</f>
        <v>782.25</v>
      </c>
      <c r="I23" s="163"/>
      <c r="J23" s="163"/>
      <c r="K23" s="164"/>
      <c r="L23" s="124" t="n">
        <f aca="false">F23*0.5</f>
        <v>391.125</v>
      </c>
      <c r="M23" s="124"/>
      <c r="N23" s="124"/>
      <c r="O23" s="165"/>
      <c r="P23" s="124"/>
      <c r="Q23" s="124" t="n">
        <v>1</v>
      </c>
      <c r="R23" s="124" t="n">
        <f aca="false">F23-L23-N23-P23</f>
        <v>391.125</v>
      </c>
      <c r="S23" s="125" t="s">
        <v>120</v>
      </c>
      <c r="T23" s="134"/>
      <c r="U23" s="141"/>
      <c r="V23" s="134"/>
      <c r="W23" s="88"/>
    </row>
    <row r="24" customFormat="false" ht="56.25" hidden="false" customHeight="false" outlineLevel="0" collapsed="false">
      <c r="A24" s="118" t="s">
        <v>121</v>
      </c>
      <c r="B24" s="166" t="s">
        <v>122</v>
      </c>
      <c r="C24" s="137" t="s">
        <v>95</v>
      </c>
      <c r="D24" s="124" t="n">
        <f aca="false">F24/E24</f>
        <v>762.4</v>
      </c>
      <c r="E24" s="137" t="n">
        <v>0.05</v>
      </c>
      <c r="F24" s="162" t="n">
        <v>38.12</v>
      </c>
      <c r="G24" s="124" t="n">
        <f aca="false">E24</f>
        <v>0.05</v>
      </c>
      <c r="H24" s="124" t="n">
        <f aca="false">F24</f>
        <v>38.12</v>
      </c>
      <c r="I24" s="163"/>
      <c r="J24" s="163"/>
      <c r="K24" s="164"/>
      <c r="L24" s="124"/>
      <c r="M24" s="124"/>
      <c r="N24" s="124" t="n">
        <f aca="false">F24*0.5</f>
        <v>19.06</v>
      </c>
      <c r="O24" s="165" t="n">
        <v>1</v>
      </c>
      <c r="P24" s="124" t="n">
        <f aca="false">F24-N24</f>
        <v>19.06</v>
      </c>
      <c r="Q24" s="165"/>
      <c r="R24" s="124"/>
      <c r="S24" s="167" t="s">
        <v>26</v>
      </c>
      <c r="T24" s="134"/>
      <c r="U24" s="141"/>
      <c r="V24" s="134"/>
      <c r="W24" s="88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75" hidden="false" customHeight="false" outlineLevel="0" collapsed="false">
      <c r="A25" s="118" t="s">
        <v>123</v>
      </c>
      <c r="B25" s="166" t="s">
        <v>124</v>
      </c>
      <c r="C25" s="137" t="s">
        <v>95</v>
      </c>
      <c r="D25" s="124" t="n">
        <f aca="false">F25/E25</f>
        <v>549.142857142857</v>
      </c>
      <c r="E25" s="137" t="n">
        <v>0.07</v>
      </c>
      <c r="F25" s="162" t="n">
        <v>38.44</v>
      </c>
      <c r="G25" s="124" t="n">
        <f aca="false">E25</f>
        <v>0.07</v>
      </c>
      <c r="H25" s="124" t="n">
        <f aca="false">F25</f>
        <v>38.44</v>
      </c>
      <c r="I25" s="163"/>
      <c r="J25" s="163"/>
      <c r="K25" s="164"/>
      <c r="L25" s="124"/>
      <c r="M25" s="124"/>
      <c r="N25" s="124" t="n">
        <f aca="false">F25*0.5</f>
        <v>19.22</v>
      </c>
      <c r="O25" s="165" t="n">
        <v>1</v>
      </c>
      <c r="P25" s="124" t="n">
        <f aca="false">F25-N25</f>
        <v>19.22</v>
      </c>
      <c r="Q25" s="165"/>
      <c r="R25" s="124"/>
      <c r="S25" s="167" t="s">
        <v>26</v>
      </c>
      <c r="T25" s="134"/>
      <c r="U25" s="141"/>
      <c r="V25" s="134"/>
      <c r="W25" s="88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93.75" hidden="true" customHeight="false" outlineLevel="0" collapsed="false">
      <c r="A26" s="118" t="s">
        <v>125</v>
      </c>
      <c r="B26" s="166" t="s">
        <v>126</v>
      </c>
      <c r="C26" s="137" t="s">
        <v>95</v>
      </c>
      <c r="D26" s="124" t="n">
        <f aca="false">F26/E26</f>
        <v>0</v>
      </c>
      <c r="E26" s="137" t="n">
        <v>0.36</v>
      </c>
      <c r="F26" s="162" t="n">
        <v>0</v>
      </c>
      <c r="G26" s="124" t="n">
        <f aca="false">E26</f>
        <v>0.36</v>
      </c>
      <c r="H26" s="124" t="n">
        <f aca="false">F26</f>
        <v>0</v>
      </c>
      <c r="I26" s="163"/>
      <c r="J26" s="163"/>
      <c r="K26" s="164"/>
      <c r="L26" s="124"/>
      <c r="M26" s="124"/>
      <c r="N26" s="124" t="n">
        <f aca="false">F26*0.5</f>
        <v>0</v>
      </c>
      <c r="O26" s="165" t="n">
        <v>1</v>
      </c>
      <c r="P26" s="124" t="n">
        <f aca="false">F26-N26</f>
        <v>0</v>
      </c>
      <c r="Q26" s="165"/>
      <c r="R26" s="124"/>
      <c r="S26" s="167" t="s">
        <v>26</v>
      </c>
      <c r="T26" s="134"/>
      <c r="U26" s="141"/>
      <c r="V26" s="134"/>
      <c r="W26" s="88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75" hidden="false" customHeight="false" outlineLevel="0" collapsed="false">
      <c r="A27" s="118" t="s">
        <v>127</v>
      </c>
      <c r="B27" s="166" t="s">
        <v>128</v>
      </c>
      <c r="C27" s="137" t="s">
        <v>95</v>
      </c>
      <c r="D27" s="124" t="n">
        <f aca="false">F27/E27</f>
        <v>273.866666666667</v>
      </c>
      <c r="E27" s="137" t="n">
        <v>0.15</v>
      </c>
      <c r="F27" s="162" t="n">
        <v>41.08</v>
      </c>
      <c r="G27" s="124" t="n">
        <f aca="false">E27</f>
        <v>0.15</v>
      </c>
      <c r="H27" s="124" t="n">
        <f aca="false">F27</f>
        <v>41.08</v>
      </c>
      <c r="I27" s="163"/>
      <c r="J27" s="163"/>
      <c r="K27" s="164"/>
      <c r="L27" s="124"/>
      <c r="M27" s="124"/>
      <c r="N27" s="124" t="n">
        <f aca="false">F27*0.5</f>
        <v>20.54</v>
      </c>
      <c r="O27" s="165"/>
      <c r="P27" s="124"/>
      <c r="Q27" s="165" t="n">
        <v>1</v>
      </c>
      <c r="R27" s="124" t="n">
        <f aca="false">F27-N27</f>
        <v>20.54</v>
      </c>
      <c r="S27" s="167" t="s">
        <v>26</v>
      </c>
      <c r="T27" s="134"/>
      <c r="U27" s="141"/>
      <c r="V27" s="134"/>
      <c r="W27" s="88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75" hidden="false" customHeight="false" outlineLevel="0" collapsed="false">
      <c r="A28" s="118" t="s">
        <v>125</v>
      </c>
      <c r="B28" s="166" t="s">
        <v>129</v>
      </c>
      <c r="C28" s="137" t="s">
        <v>95</v>
      </c>
      <c r="D28" s="124" t="n">
        <f aca="false">F28/E28</f>
        <v>41.9268030139935</v>
      </c>
      <c r="E28" s="137" t="n">
        <v>3.716</v>
      </c>
      <c r="F28" s="162" t="n">
        <v>155.8</v>
      </c>
      <c r="G28" s="124" t="n">
        <f aca="false">E28</f>
        <v>3.716</v>
      </c>
      <c r="H28" s="124" t="n">
        <f aca="false">F28</f>
        <v>155.8</v>
      </c>
      <c r="I28" s="163"/>
      <c r="J28" s="163"/>
      <c r="K28" s="164"/>
      <c r="L28" s="124"/>
      <c r="M28" s="124"/>
      <c r="N28" s="124" t="n">
        <f aca="false">F28*0.5</f>
        <v>77.9</v>
      </c>
      <c r="O28" s="165"/>
      <c r="P28" s="124"/>
      <c r="Q28" s="165" t="n">
        <v>1</v>
      </c>
      <c r="R28" s="124" t="n">
        <f aca="false">F28-N28</f>
        <v>77.9</v>
      </c>
      <c r="S28" s="167" t="s">
        <v>26</v>
      </c>
      <c r="T28" s="134"/>
      <c r="U28" s="141"/>
      <c r="V28" s="134"/>
      <c r="W28" s="88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56.25" hidden="false" customHeight="false" outlineLevel="0" collapsed="false">
      <c r="A29" s="118" t="s">
        <v>130</v>
      </c>
      <c r="B29" s="166" t="s">
        <v>131</v>
      </c>
      <c r="C29" s="137" t="s">
        <v>95</v>
      </c>
      <c r="D29" s="124" t="n">
        <f aca="false">F29/E29</f>
        <v>59.7111111111111</v>
      </c>
      <c r="E29" s="124" t="n">
        <v>2.25</v>
      </c>
      <c r="F29" s="162" t="n">
        <v>134.35</v>
      </c>
      <c r="G29" s="124" t="n">
        <f aca="false">E29</f>
        <v>2.25</v>
      </c>
      <c r="H29" s="124" t="n">
        <f aca="false">F29</f>
        <v>134.35</v>
      </c>
      <c r="I29" s="163"/>
      <c r="J29" s="163"/>
      <c r="K29" s="164"/>
      <c r="L29" s="124"/>
      <c r="M29" s="124"/>
      <c r="N29" s="124" t="n">
        <f aca="false">F29*0.5</f>
        <v>67.175</v>
      </c>
      <c r="O29" s="165" t="n">
        <v>1</v>
      </c>
      <c r="P29" s="124" t="n">
        <f aca="false">F29-N29</f>
        <v>67.175</v>
      </c>
      <c r="Q29" s="165"/>
      <c r="R29" s="124"/>
      <c r="S29" s="167" t="s">
        <v>26</v>
      </c>
      <c r="T29" s="134"/>
      <c r="U29" s="141"/>
      <c r="V29" s="134"/>
      <c r="W29" s="88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82" customFormat="true" ht="15.75" hidden="false" customHeight="true" outlineLevel="0" collapsed="false">
      <c r="A30" s="168" t="s">
        <v>132</v>
      </c>
      <c r="B30" s="168"/>
      <c r="C30" s="169"/>
      <c r="D30" s="169"/>
      <c r="E30" s="169"/>
      <c r="F30" s="170" t="n">
        <f aca="false">F22+F7</f>
        <v>25609.325</v>
      </c>
      <c r="G30" s="171"/>
      <c r="H30" s="172" t="e">
        <f aca="false">H22+H7</f>
        <v>#REF!</v>
      </c>
      <c r="I30" s="173"/>
      <c r="J30" s="173" t="n">
        <v>0</v>
      </c>
      <c r="K30" s="174"/>
      <c r="L30" s="172" t="n">
        <f aca="false">L22+L7</f>
        <v>5703.9165</v>
      </c>
      <c r="M30" s="172"/>
      <c r="N30" s="172" t="n">
        <f aca="false">N22+N7</f>
        <v>3508.1692</v>
      </c>
      <c r="O30" s="172"/>
      <c r="P30" s="172" t="n">
        <f aca="false">P22+P7</f>
        <v>7684.7967</v>
      </c>
      <c r="Q30" s="175"/>
      <c r="R30" s="172" t="n">
        <f aca="false">R22+R7</f>
        <v>8712.4426</v>
      </c>
      <c r="S30" s="176"/>
      <c r="T30" s="177"/>
      <c r="U30" s="178"/>
      <c r="V30" s="179"/>
      <c r="W30" s="179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customFormat="false" ht="15.75" hidden="false" customHeight="false" outlineLevel="0" collapsed="false">
      <c r="A31" s="180" t="s">
        <v>133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  <c r="V31" s="183"/>
      <c r="W31" s="184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.75" hidden="false" customHeight="false" outlineLevel="0" collapsed="false">
      <c r="A32" s="185" t="s">
        <v>134</v>
      </c>
      <c r="B32" s="186" t="s">
        <v>135</v>
      </c>
      <c r="C32" s="186"/>
      <c r="D32" s="186"/>
      <c r="E32" s="186"/>
      <c r="F32" s="185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5"/>
      <c r="V32" s="187"/>
      <c r="W32" s="18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.75" hidden="false" customHeight="false" outlineLevel="0" collapsed="false">
      <c r="A33" s="188" t="s">
        <v>136</v>
      </c>
      <c r="B33" s="189" t="s">
        <v>137</v>
      </c>
      <c r="C33" s="190"/>
      <c r="D33" s="190"/>
      <c r="E33" s="190"/>
      <c r="F33" s="158" t="n">
        <f aca="false">F34</f>
        <v>169</v>
      </c>
      <c r="G33" s="191"/>
      <c r="H33" s="158" t="n">
        <f aca="false">H34</f>
        <v>169</v>
      </c>
      <c r="I33" s="191"/>
      <c r="J33" s="191"/>
      <c r="K33" s="190"/>
      <c r="L33" s="158" t="n">
        <f aca="false">L34</f>
        <v>0</v>
      </c>
      <c r="M33" s="190"/>
      <c r="N33" s="158" t="n">
        <f aca="false">N34</f>
        <v>169</v>
      </c>
      <c r="O33" s="190"/>
      <c r="P33" s="158" t="n">
        <f aca="false">P34</f>
        <v>0</v>
      </c>
      <c r="Q33" s="190"/>
      <c r="R33" s="158" t="n">
        <f aca="false">R34</f>
        <v>0</v>
      </c>
      <c r="S33" s="191"/>
      <c r="T33" s="191"/>
      <c r="U33" s="190"/>
      <c r="V33" s="192"/>
      <c r="W33" s="192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31.5" hidden="false" customHeight="false" outlineLevel="0" collapsed="false">
      <c r="A34" s="193" t="s">
        <v>138</v>
      </c>
      <c r="B34" s="194" t="s">
        <v>139</v>
      </c>
      <c r="C34" s="124" t="s">
        <v>140</v>
      </c>
      <c r="D34" s="124" t="n">
        <v>1.69</v>
      </c>
      <c r="E34" s="124" t="n">
        <v>100</v>
      </c>
      <c r="F34" s="124" t="n">
        <f aca="false">E34*D34</f>
        <v>169</v>
      </c>
      <c r="G34" s="195" t="n">
        <f aca="false">E34</f>
        <v>100</v>
      </c>
      <c r="H34" s="196" t="n">
        <f aca="false">F34</f>
        <v>169</v>
      </c>
      <c r="I34" s="197"/>
      <c r="J34" s="197"/>
      <c r="K34" s="196"/>
      <c r="L34" s="196"/>
      <c r="M34" s="196" t="n">
        <v>100</v>
      </c>
      <c r="N34" s="196" t="n">
        <f aca="false">F34</f>
        <v>169</v>
      </c>
      <c r="O34" s="196"/>
      <c r="P34" s="196"/>
      <c r="Q34" s="196"/>
      <c r="R34" s="196"/>
      <c r="S34" s="198" t="s">
        <v>24</v>
      </c>
      <c r="T34" s="197"/>
      <c r="U34" s="196"/>
      <c r="V34" s="192"/>
      <c r="W34" s="192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5" hidden="false" customHeight="false" outlineLevel="0" collapsed="false">
      <c r="A35" s="188" t="s">
        <v>141</v>
      </c>
      <c r="B35" s="189" t="s">
        <v>142</v>
      </c>
      <c r="C35" s="190"/>
      <c r="D35" s="199"/>
      <c r="E35" s="190"/>
      <c r="F35" s="101" t="n">
        <f aca="false">F36+F37+F38+F39+F40+F41+F42+F43+F44</f>
        <v>3100.215</v>
      </c>
      <c r="G35" s="157" t="n">
        <f aca="false">E35</f>
        <v>0</v>
      </c>
      <c r="H35" s="101" t="n">
        <f aca="false">H36+H37+H38+H39+H40+H41+H42+H43+H44</f>
        <v>3100.215</v>
      </c>
      <c r="I35" s="200"/>
      <c r="J35" s="200"/>
      <c r="K35" s="190"/>
      <c r="L35" s="158" t="n">
        <f aca="false">L36+L37+L38+L39+L40+L41+L42+L43+L44</f>
        <v>0</v>
      </c>
      <c r="M35" s="190"/>
      <c r="N35" s="158" t="n">
        <f aca="false">N36+N37+N38+N39+N40+N41+N42+N43+N44</f>
        <v>1495.8822</v>
      </c>
      <c r="O35" s="190"/>
      <c r="P35" s="158" t="n">
        <f aca="false">P36+P37+P38+P39+P40+P41+P42+P43+P44</f>
        <v>258.415</v>
      </c>
      <c r="Q35" s="190"/>
      <c r="R35" s="158" t="n">
        <f aca="false">R36+R37+R38+R39+R40+R41+R42+R43+R44</f>
        <v>1345.9178</v>
      </c>
      <c r="S35" s="191"/>
      <c r="T35" s="191"/>
      <c r="U35" s="190"/>
      <c r="V35" s="192"/>
      <c r="W35" s="192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75" hidden="false" customHeight="false" outlineLevel="0" collapsed="false">
      <c r="A36" s="193" t="s">
        <v>143</v>
      </c>
      <c r="B36" s="194" t="s">
        <v>144</v>
      </c>
      <c r="C36" s="124" t="s">
        <v>140</v>
      </c>
      <c r="D36" s="124" t="n">
        <v>0.33</v>
      </c>
      <c r="E36" s="165" t="n">
        <v>48</v>
      </c>
      <c r="F36" s="124" t="n">
        <f aca="false">E36*D36</f>
        <v>15.84</v>
      </c>
      <c r="G36" s="195" t="n">
        <f aca="false">E36</f>
        <v>48</v>
      </c>
      <c r="H36" s="196" t="n">
        <f aca="false">F36</f>
        <v>15.84</v>
      </c>
      <c r="I36" s="197"/>
      <c r="J36" s="197"/>
      <c r="K36" s="127"/>
      <c r="L36" s="196"/>
      <c r="M36" s="195"/>
      <c r="N36" s="196"/>
      <c r="O36" s="195" t="n">
        <f aca="false">E36</f>
        <v>48</v>
      </c>
      <c r="P36" s="196" t="n">
        <f aca="false">F36</f>
        <v>15.84</v>
      </c>
      <c r="Q36" s="127"/>
      <c r="R36" s="127"/>
      <c r="S36" s="197" t="s">
        <v>24</v>
      </c>
      <c r="T36" s="197"/>
      <c r="U36" s="196"/>
      <c r="V36" s="192"/>
      <c r="W36" s="192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false" outlineLevel="0" collapsed="false">
      <c r="A37" s="193" t="s">
        <v>145</v>
      </c>
      <c r="B37" s="194" t="s">
        <v>146</v>
      </c>
      <c r="C37" s="124" t="s">
        <v>140</v>
      </c>
      <c r="D37" s="124" t="n">
        <v>0.33</v>
      </c>
      <c r="E37" s="165" t="n">
        <v>30</v>
      </c>
      <c r="F37" s="124" t="n">
        <f aca="false">E37*D37</f>
        <v>9.9</v>
      </c>
      <c r="G37" s="195" t="n">
        <f aca="false">E37</f>
        <v>30</v>
      </c>
      <c r="H37" s="196" t="n">
        <f aca="false">F37</f>
        <v>9.9</v>
      </c>
      <c r="I37" s="197"/>
      <c r="J37" s="197"/>
      <c r="K37" s="127"/>
      <c r="L37" s="196"/>
      <c r="M37" s="195"/>
      <c r="N37" s="196"/>
      <c r="O37" s="195" t="n">
        <f aca="false">E37</f>
        <v>30</v>
      </c>
      <c r="P37" s="196" t="n">
        <f aca="false">F37</f>
        <v>9.9</v>
      </c>
      <c r="Q37" s="127"/>
      <c r="R37" s="127"/>
      <c r="S37" s="197" t="s">
        <v>24</v>
      </c>
      <c r="T37" s="197"/>
      <c r="U37" s="196"/>
      <c r="V37" s="192"/>
      <c r="W37" s="192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75" hidden="false" customHeight="false" outlineLevel="0" collapsed="false">
      <c r="A38" s="193" t="s">
        <v>147</v>
      </c>
      <c r="B38" s="194" t="s">
        <v>148</v>
      </c>
      <c r="C38" s="124" t="s">
        <v>140</v>
      </c>
      <c r="D38" s="124" t="n">
        <v>0.45</v>
      </c>
      <c r="E38" s="165" t="n">
        <v>30</v>
      </c>
      <c r="F38" s="124" t="n">
        <f aca="false">E38*D38</f>
        <v>13.5</v>
      </c>
      <c r="G38" s="195" t="n">
        <f aca="false">E38</f>
        <v>30</v>
      </c>
      <c r="H38" s="196" t="n">
        <f aca="false">F38</f>
        <v>13.5</v>
      </c>
      <c r="I38" s="197"/>
      <c r="J38" s="197"/>
      <c r="K38" s="127"/>
      <c r="L38" s="196"/>
      <c r="M38" s="195"/>
      <c r="N38" s="196"/>
      <c r="O38" s="195" t="n">
        <f aca="false">E38</f>
        <v>30</v>
      </c>
      <c r="P38" s="196" t="n">
        <f aca="false">F38</f>
        <v>13.5</v>
      </c>
      <c r="Q38" s="127"/>
      <c r="R38" s="127"/>
      <c r="S38" s="197" t="s">
        <v>24</v>
      </c>
      <c r="T38" s="197"/>
      <c r="U38" s="196"/>
      <c r="V38" s="192"/>
      <c r="W38" s="192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false" customHeight="false" outlineLevel="0" collapsed="false">
      <c r="A39" s="193" t="s">
        <v>149</v>
      </c>
      <c r="B39" s="194" t="s">
        <v>150</v>
      </c>
      <c r="C39" s="124" t="s">
        <v>140</v>
      </c>
      <c r="D39" s="124" t="n">
        <v>0.99</v>
      </c>
      <c r="E39" s="165" t="n">
        <v>30</v>
      </c>
      <c r="F39" s="124" t="n">
        <f aca="false">E39*D39</f>
        <v>29.7</v>
      </c>
      <c r="G39" s="195" t="n">
        <f aca="false">E39</f>
        <v>30</v>
      </c>
      <c r="H39" s="196" t="n">
        <f aca="false">F39</f>
        <v>29.7</v>
      </c>
      <c r="I39" s="197"/>
      <c r="J39" s="197"/>
      <c r="K39" s="127"/>
      <c r="L39" s="196"/>
      <c r="M39" s="195"/>
      <c r="N39" s="196"/>
      <c r="O39" s="195" t="n">
        <f aca="false">E39</f>
        <v>30</v>
      </c>
      <c r="P39" s="196" t="n">
        <f aca="false">F39</f>
        <v>29.7</v>
      </c>
      <c r="Q39" s="127"/>
      <c r="R39" s="127"/>
      <c r="S39" s="197" t="s">
        <v>24</v>
      </c>
      <c r="T39" s="197"/>
      <c r="U39" s="196"/>
      <c r="V39" s="192"/>
      <c r="W39" s="192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false" outlineLevel="0" collapsed="false">
      <c r="A40" s="193" t="s">
        <v>151</v>
      </c>
      <c r="B40" s="194" t="s">
        <v>152</v>
      </c>
      <c r="C40" s="124" t="s">
        <v>140</v>
      </c>
      <c r="D40" s="124" t="n">
        <v>1.2</v>
      </c>
      <c r="E40" s="165" t="n">
        <v>18</v>
      </c>
      <c r="F40" s="124" t="n">
        <f aca="false">E40*D40</f>
        <v>21.6</v>
      </c>
      <c r="G40" s="195" t="n">
        <f aca="false">E40</f>
        <v>18</v>
      </c>
      <c r="H40" s="196" t="n">
        <f aca="false">F40</f>
        <v>21.6</v>
      </c>
      <c r="I40" s="197"/>
      <c r="J40" s="197"/>
      <c r="K40" s="127"/>
      <c r="L40" s="196"/>
      <c r="M40" s="195"/>
      <c r="N40" s="196"/>
      <c r="O40" s="195" t="n">
        <f aca="false">E40</f>
        <v>18</v>
      </c>
      <c r="P40" s="196" t="n">
        <f aca="false">F40</f>
        <v>21.6</v>
      </c>
      <c r="Q40" s="127"/>
      <c r="R40" s="127"/>
      <c r="S40" s="197" t="s">
        <v>24</v>
      </c>
      <c r="T40" s="197"/>
      <c r="U40" s="196"/>
      <c r="V40" s="192"/>
      <c r="W40" s="192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75" hidden="false" customHeight="false" outlineLevel="0" collapsed="false">
      <c r="A41" s="193" t="s">
        <v>153</v>
      </c>
      <c r="B41" s="194" t="s">
        <v>154</v>
      </c>
      <c r="C41" s="124" t="s">
        <v>140</v>
      </c>
      <c r="D41" s="124" t="n">
        <f aca="false">0.39/1.2</f>
        <v>0.325</v>
      </c>
      <c r="E41" s="165" t="n">
        <v>49</v>
      </c>
      <c r="F41" s="124" t="n">
        <f aca="false">E41*D41</f>
        <v>15.925</v>
      </c>
      <c r="G41" s="195" t="n">
        <f aca="false">E41</f>
        <v>49</v>
      </c>
      <c r="H41" s="196" t="n">
        <f aca="false">F41</f>
        <v>15.925</v>
      </c>
      <c r="I41" s="197"/>
      <c r="J41" s="197"/>
      <c r="K41" s="127"/>
      <c r="L41" s="196"/>
      <c r="M41" s="195"/>
      <c r="N41" s="196"/>
      <c r="O41" s="195" t="n">
        <f aca="false">E41</f>
        <v>49</v>
      </c>
      <c r="P41" s="196" t="n">
        <f aca="false">F41</f>
        <v>15.925</v>
      </c>
      <c r="Q41" s="127"/>
      <c r="R41" s="127"/>
      <c r="S41" s="197" t="s">
        <v>24</v>
      </c>
      <c r="T41" s="197"/>
      <c r="U41" s="196"/>
      <c r="V41" s="192"/>
      <c r="W41" s="192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1.5" hidden="false" customHeight="false" outlineLevel="0" collapsed="false">
      <c r="A42" s="193" t="s">
        <v>155</v>
      </c>
      <c r="B42" s="194" t="s">
        <v>156</v>
      </c>
      <c r="C42" s="124" t="s">
        <v>140</v>
      </c>
      <c r="D42" s="124" t="n">
        <v>1.3</v>
      </c>
      <c r="E42" s="165" t="n">
        <f aca="false">1736-3+31+661-20+252+20+20-788-109+47+49+290</f>
        <v>2186</v>
      </c>
      <c r="F42" s="124" t="n">
        <f aca="false">E42*D42</f>
        <v>2841.8</v>
      </c>
      <c r="G42" s="195" t="n">
        <f aca="false">E42</f>
        <v>2186</v>
      </c>
      <c r="H42" s="196" t="n">
        <f aca="false">F42</f>
        <v>2841.8</v>
      </c>
      <c r="I42" s="197"/>
      <c r="J42" s="197"/>
      <c r="K42" s="127"/>
      <c r="L42" s="196"/>
      <c r="M42" s="127"/>
      <c r="N42" s="196" t="n">
        <f aca="false">1521.63-35.13+0.005+9.3772</f>
        <v>1495.8822</v>
      </c>
      <c r="O42" s="127"/>
      <c r="P42" s="196"/>
      <c r="Q42" s="127" t="n">
        <f aca="false">G42</f>
        <v>2186</v>
      </c>
      <c r="R42" s="196" t="n">
        <f aca="false">F42-L42-N42-P42</f>
        <v>1345.9178</v>
      </c>
      <c r="S42" s="197" t="s">
        <v>24</v>
      </c>
      <c r="T42" s="197"/>
      <c r="U42" s="196"/>
      <c r="V42" s="192"/>
      <c r="W42" s="192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75" hidden="false" customHeight="false" outlineLevel="0" collapsed="false">
      <c r="A43" s="193" t="s">
        <v>157</v>
      </c>
      <c r="B43" s="194" t="s">
        <v>158</v>
      </c>
      <c r="C43" s="124" t="s">
        <v>140</v>
      </c>
      <c r="D43" s="124" t="n">
        <v>2.835</v>
      </c>
      <c r="E43" s="165" t="n">
        <v>10</v>
      </c>
      <c r="F43" s="124" t="n">
        <f aca="false">E43*D43</f>
        <v>28.35</v>
      </c>
      <c r="G43" s="195" t="n">
        <f aca="false">E43</f>
        <v>10</v>
      </c>
      <c r="H43" s="196" t="n">
        <f aca="false">F43</f>
        <v>28.35</v>
      </c>
      <c r="I43" s="197"/>
      <c r="J43" s="197"/>
      <c r="K43" s="127"/>
      <c r="L43" s="196"/>
      <c r="M43" s="127"/>
      <c r="N43" s="196"/>
      <c r="O43" s="195" t="n">
        <f aca="false">E43</f>
        <v>10</v>
      </c>
      <c r="P43" s="196" t="n">
        <f aca="false">F43</f>
        <v>28.35</v>
      </c>
      <c r="Q43" s="127"/>
      <c r="R43" s="127"/>
      <c r="S43" s="197" t="s">
        <v>24</v>
      </c>
      <c r="T43" s="197"/>
      <c r="U43" s="196"/>
      <c r="V43" s="192"/>
      <c r="W43" s="192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1.5" hidden="false" customHeight="false" outlineLevel="0" collapsed="false">
      <c r="A44" s="193" t="s">
        <v>159</v>
      </c>
      <c r="B44" s="194" t="s">
        <v>160</v>
      </c>
      <c r="C44" s="124" t="s">
        <v>140</v>
      </c>
      <c r="D44" s="124" t="n">
        <v>20.6</v>
      </c>
      <c r="E44" s="165" t="n">
        <v>6</v>
      </c>
      <c r="F44" s="124" t="n">
        <f aca="false">E44*D44</f>
        <v>123.6</v>
      </c>
      <c r="G44" s="195" t="n">
        <f aca="false">E44</f>
        <v>6</v>
      </c>
      <c r="H44" s="196" t="n">
        <f aca="false">F44</f>
        <v>123.6</v>
      </c>
      <c r="I44" s="197"/>
      <c r="J44" s="197"/>
      <c r="K44" s="201"/>
      <c r="L44" s="196"/>
      <c r="M44" s="201"/>
      <c r="N44" s="196"/>
      <c r="O44" s="195" t="n">
        <f aca="false">E44</f>
        <v>6</v>
      </c>
      <c r="P44" s="196" t="n">
        <f aca="false">F44</f>
        <v>123.6</v>
      </c>
      <c r="Q44" s="201"/>
      <c r="R44" s="127"/>
      <c r="S44" s="197" t="s">
        <v>24</v>
      </c>
      <c r="T44" s="197"/>
      <c r="U44" s="196"/>
      <c r="V44" s="192"/>
      <c r="W44" s="192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.75" hidden="false" customHeight="false" outlineLevel="0" collapsed="false">
      <c r="A45" s="188" t="s">
        <v>161</v>
      </c>
      <c r="B45" s="189" t="s">
        <v>162</v>
      </c>
      <c r="C45" s="190"/>
      <c r="D45" s="190"/>
      <c r="E45" s="202"/>
      <c r="F45" s="158" t="n">
        <f aca="false">F46+F47+F48+F49+F50+F51+F52+F53+F54</f>
        <v>1852.3486</v>
      </c>
      <c r="G45" s="202" t="n">
        <f aca="false">E45</f>
        <v>0</v>
      </c>
      <c r="H45" s="158" t="n">
        <f aca="false">H46+H47+H48+H49+H50+H51+H52+H53</f>
        <v>222.645</v>
      </c>
      <c r="I45" s="191"/>
      <c r="J45" s="191"/>
      <c r="K45" s="190"/>
      <c r="L45" s="158" t="n">
        <f aca="false">L46+L47+L48+L49+L50+L51+L52+L53+L54</f>
        <v>222.645</v>
      </c>
      <c r="M45" s="190"/>
      <c r="N45" s="158" t="n">
        <f aca="false">N46+N47+N48+N49+N50+N51+N52+N53+N54</f>
        <v>1629.7036</v>
      </c>
      <c r="O45" s="190"/>
      <c r="P45" s="158" t="n">
        <f aca="false">P46+P47+P48+P49+P50+P51+P52+P53+P54</f>
        <v>0</v>
      </c>
      <c r="Q45" s="190"/>
      <c r="R45" s="158" t="n">
        <f aca="false">R46+R47+R48+R49+R50+R51+R52+R53+R54</f>
        <v>0</v>
      </c>
      <c r="S45" s="191"/>
      <c r="T45" s="191"/>
      <c r="U45" s="190"/>
      <c r="V45" s="192"/>
      <c r="W45" s="192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.75" hidden="false" customHeight="false" outlineLevel="0" collapsed="false">
      <c r="A46" s="193" t="s">
        <v>163</v>
      </c>
      <c r="B46" s="194" t="s">
        <v>164</v>
      </c>
      <c r="C46" s="124" t="s">
        <v>140</v>
      </c>
      <c r="D46" s="124" t="n">
        <f aca="false">12*1.5</f>
        <v>18</v>
      </c>
      <c r="E46" s="165" t="n">
        <v>2</v>
      </c>
      <c r="F46" s="196" t="n">
        <f aca="false">E46*D46</f>
        <v>36</v>
      </c>
      <c r="G46" s="195" t="n">
        <f aca="false">E46</f>
        <v>2</v>
      </c>
      <c r="H46" s="196" t="n">
        <f aca="false">F46</f>
        <v>36</v>
      </c>
      <c r="I46" s="197"/>
      <c r="J46" s="197"/>
      <c r="K46" s="196" t="n">
        <f aca="false">E46</f>
        <v>2</v>
      </c>
      <c r="L46" s="196" t="n">
        <f aca="false">F46</f>
        <v>36</v>
      </c>
      <c r="M46" s="196"/>
      <c r="N46" s="203"/>
      <c r="O46" s="195"/>
      <c r="P46" s="196"/>
      <c r="Q46" s="196"/>
      <c r="R46" s="203"/>
      <c r="S46" s="197" t="s">
        <v>24</v>
      </c>
      <c r="T46" s="197"/>
      <c r="U46" s="196"/>
      <c r="V46" s="192"/>
      <c r="W46" s="192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5" hidden="false" customHeight="false" outlineLevel="0" collapsed="false">
      <c r="A47" s="193" t="s">
        <v>165</v>
      </c>
      <c r="B47" s="194" t="s">
        <v>166</v>
      </c>
      <c r="C47" s="124" t="s">
        <v>140</v>
      </c>
      <c r="D47" s="124" t="n">
        <f aca="false">1*1.5</f>
        <v>1.5</v>
      </c>
      <c r="E47" s="165" t="n">
        <v>4</v>
      </c>
      <c r="F47" s="196" t="n">
        <f aca="false">E47*D47</f>
        <v>6</v>
      </c>
      <c r="G47" s="195" t="n">
        <f aca="false">E47</f>
        <v>4</v>
      </c>
      <c r="H47" s="196" t="n">
        <f aca="false">F47</f>
        <v>6</v>
      </c>
      <c r="I47" s="197"/>
      <c r="J47" s="197"/>
      <c r="K47" s="196" t="n">
        <f aca="false">E47</f>
        <v>4</v>
      </c>
      <c r="L47" s="196" t="n">
        <f aca="false">F47</f>
        <v>6</v>
      </c>
      <c r="M47" s="196"/>
      <c r="N47" s="203"/>
      <c r="O47" s="195"/>
      <c r="P47" s="196"/>
      <c r="Q47" s="196"/>
      <c r="R47" s="203"/>
      <c r="S47" s="197" t="s">
        <v>24</v>
      </c>
      <c r="T47" s="197"/>
      <c r="U47" s="196"/>
      <c r="V47" s="192"/>
      <c r="W47" s="192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75" hidden="false" customHeight="false" outlineLevel="0" collapsed="false">
      <c r="A48" s="193" t="s">
        <v>167</v>
      </c>
      <c r="B48" s="194" t="s">
        <v>168</v>
      </c>
      <c r="C48" s="124" t="s">
        <v>140</v>
      </c>
      <c r="D48" s="124" t="n">
        <f aca="false">2.8*1.5</f>
        <v>4.2</v>
      </c>
      <c r="E48" s="165" t="n">
        <v>11</v>
      </c>
      <c r="F48" s="196" t="n">
        <f aca="false">E48*D48</f>
        <v>46.2</v>
      </c>
      <c r="G48" s="195" t="n">
        <f aca="false">E48</f>
        <v>11</v>
      </c>
      <c r="H48" s="196" t="n">
        <f aca="false">F48</f>
        <v>46.2</v>
      </c>
      <c r="I48" s="197"/>
      <c r="J48" s="197"/>
      <c r="K48" s="196" t="n">
        <f aca="false">E48</f>
        <v>11</v>
      </c>
      <c r="L48" s="196" t="n">
        <f aca="false">F48</f>
        <v>46.2</v>
      </c>
      <c r="M48" s="196"/>
      <c r="N48" s="203"/>
      <c r="O48" s="195"/>
      <c r="P48" s="196"/>
      <c r="Q48" s="196"/>
      <c r="R48" s="203"/>
      <c r="S48" s="197" t="s">
        <v>24</v>
      </c>
      <c r="T48" s="197"/>
      <c r="U48" s="196"/>
      <c r="V48" s="192"/>
      <c r="W48" s="192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75" hidden="false" customHeight="false" outlineLevel="0" collapsed="false">
      <c r="A49" s="193" t="s">
        <v>169</v>
      </c>
      <c r="B49" s="194" t="s">
        <v>170</v>
      </c>
      <c r="C49" s="124" t="s">
        <v>140</v>
      </c>
      <c r="D49" s="124" t="n">
        <v>2.625</v>
      </c>
      <c r="E49" s="165" t="n">
        <v>10</v>
      </c>
      <c r="F49" s="196" t="n">
        <f aca="false">E49*D49</f>
        <v>26.25</v>
      </c>
      <c r="G49" s="195" t="n">
        <f aca="false">E49</f>
        <v>10</v>
      </c>
      <c r="H49" s="196" t="n">
        <f aca="false">F49</f>
        <v>26.25</v>
      </c>
      <c r="I49" s="197"/>
      <c r="J49" s="197"/>
      <c r="K49" s="196" t="n">
        <f aca="false">E49</f>
        <v>10</v>
      </c>
      <c r="L49" s="196" t="n">
        <f aca="false">F49</f>
        <v>26.25</v>
      </c>
      <c r="M49" s="196"/>
      <c r="N49" s="203"/>
      <c r="O49" s="195"/>
      <c r="P49" s="196"/>
      <c r="Q49" s="196"/>
      <c r="R49" s="203"/>
      <c r="S49" s="197" t="s">
        <v>24</v>
      </c>
      <c r="T49" s="197"/>
      <c r="U49" s="196"/>
      <c r="V49" s="192"/>
      <c r="W49" s="192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75" hidden="false" customHeight="false" outlineLevel="0" collapsed="false">
      <c r="A50" s="193" t="s">
        <v>171</v>
      </c>
      <c r="B50" s="194" t="s">
        <v>172</v>
      </c>
      <c r="C50" s="124" t="s">
        <v>140</v>
      </c>
      <c r="D50" s="124" t="n">
        <v>0.945</v>
      </c>
      <c r="E50" s="165" t="n">
        <v>50</v>
      </c>
      <c r="F50" s="196" t="n">
        <f aca="false">E50*D50</f>
        <v>47.25</v>
      </c>
      <c r="G50" s="195" t="n">
        <f aca="false">E50</f>
        <v>50</v>
      </c>
      <c r="H50" s="196" t="n">
        <f aca="false">F50</f>
        <v>47.25</v>
      </c>
      <c r="I50" s="197"/>
      <c r="J50" s="197"/>
      <c r="K50" s="196" t="n">
        <f aca="false">E50</f>
        <v>50</v>
      </c>
      <c r="L50" s="196" t="n">
        <f aca="false">F50</f>
        <v>47.25</v>
      </c>
      <c r="M50" s="204"/>
      <c r="N50" s="203"/>
      <c r="O50" s="195"/>
      <c r="P50" s="196"/>
      <c r="Q50" s="196"/>
      <c r="R50" s="203"/>
      <c r="S50" s="197" t="s">
        <v>24</v>
      </c>
      <c r="T50" s="197"/>
      <c r="U50" s="196"/>
      <c r="V50" s="192"/>
      <c r="W50" s="192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75" hidden="false" customHeight="false" outlineLevel="0" collapsed="false">
      <c r="A51" s="193" t="s">
        <v>173</v>
      </c>
      <c r="B51" s="194" t="s">
        <v>174</v>
      </c>
      <c r="C51" s="124" t="s">
        <v>140</v>
      </c>
      <c r="D51" s="124" t="n">
        <v>0.225</v>
      </c>
      <c r="E51" s="165" t="n">
        <v>9</v>
      </c>
      <c r="F51" s="196" t="n">
        <f aca="false">E51*D51</f>
        <v>2.025</v>
      </c>
      <c r="G51" s="195" t="n">
        <f aca="false">E51</f>
        <v>9</v>
      </c>
      <c r="H51" s="196" t="n">
        <f aca="false">F51</f>
        <v>2.025</v>
      </c>
      <c r="I51" s="197"/>
      <c r="J51" s="197"/>
      <c r="K51" s="196" t="n">
        <f aca="false">E51</f>
        <v>9</v>
      </c>
      <c r="L51" s="196" t="n">
        <f aca="false">F51</f>
        <v>2.025</v>
      </c>
      <c r="M51" s="204"/>
      <c r="N51" s="203"/>
      <c r="O51" s="195"/>
      <c r="P51" s="196"/>
      <c r="Q51" s="196"/>
      <c r="R51" s="203"/>
      <c r="S51" s="197" t="s">
        <v>24</v>
      </c>
      <c r="T51" s="197"/>
      <c r="U51" s="196"/>
      <c r="V51" s="192"/>
      <c r="W51" s="192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.75" hidden="false" customHeight="false" outlineLevel="0" collapsed="false">
      <c r="A52" s="193" t="s">
        <v>175</v>
      </c>
      <c r="B52" s="194" t="s">
        <v>176</v>
      </c>
      <c r="C52" s="124" t="s">
        <v>140</v>
      </c>
      <c r="D52" s="124" t="n">
        <v>0.61</v>
      </c>
      <c r="E52" s="165" t="n">
        <v>78</v>
      </c>
      <c r="F52" s="124" t="n">
        <f aca="false">E52*D52</f>
        <v>47.58</v>
      </c>
      <c r="G52" s="195" t="n">
        <f aca="false">E52</f>
        <v>78</v>
      </c>
      <c r="H52" s="196" t="n">
        <f aca="false">F52</f>
        <v>47.58</v>
      </c>
      <c r="I52" s="197"/>
      <c r="J52" s="197"/>
      <c r="K52" s="196" t="n">
        <f aca="false">E52</f>
        <v>78</v>
      </c>
      <c r="L52" s="196" t="n">
        <f aca="false">F52</f>
        <v>47.58</v>
      </c>
      <c r="M52" s="196"/>
      <c r="N52" s="196"/>
      <c r="O52" s="195"/>
      <c r="P52" s="196"/>
      <c r="Q52" s="195"/>
      <c r="R52" s="196"/>
      <c r="S52" s="197" t="s">
        <v>24</v>
      </c>
      <c r="T52" s="197"/>
      <c r="U52" s="196"/>
      <c r="V52" s="192"/>
      <c r="W52" s="192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75" hidden="false" customHeight="false" outlineLevel="0" collapsed="false">
      <c r="A53" s="193" t="s">
        <v>177</v>
      </c>
      <c r="B53" s="194" t="s">
        <v>178</v>
      </c>
      <c r="C53" s="124" t="s">
        <v>140</v>
      </c>
      <c r="D53" s="124" t="n">
        <v>0.54</v>
      </c>
      <c r="E53" s="165" t="n">
        <v>21</v>
      </c>
      <c r="F53" s="205" t="n">
        <f aca="false">E53*D53</f>
        <v>11.34</v>
      </c>
      <c r="G53" s="195" t="n">
        <f aca="false">E53</f>
        <v>21</v>
      </c>
      <c r="H53" s="196" t="n">
        <f aca="false">F53</f>
        <v>11.34</v>
      </c>
      <c r="I53" s="197"/>
      <c r="J53" s="197"/>
      <c r="K53" s="196" t="n">
        <f aca="false">E53</f>
        <v>21</v>
      </c>
      <c r="L53" s="196" t="n">
        <f aca="false">F53</f>
        <v>11.34</v>
      </c>
      <c r="M53" s="196"/>
      <c r="N53" s="196"/>
      <c r="O53" s="195"/>
      <c r="P53" s="196"/>
      <c r="Q53" s="195"/>
      <c r="R53" s="196"/>
      <c r="S53" s="197" t="s">
        <v>24</v>
      </c>
      <c r="T53" s="197"/>
      <c r="U53" s="196"/>
      <c r="V53" s="192"/>
      <c r="W53" s="192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211" customFormat="true" ht="31.5" hidden="false" customHeight="false" outlineLevel="0" collapsed="false">
      <c r="A54" s="206" t="s">
        <v>179</v>
      </c>
      <c r="B54" s="194" t="s">
        <v>180</v>
      </c>
      <c r="C54" s="124" t="s">
        <v>140</v>
      </c>
      <c r="D54" s="124" t="n">
        <v>1629.7</v>
      </c>
      <c r="E54" s="165" t="n">
        <v>1</v>
      </c>
      <c r="F54" s="120" t="n">
        <f aca="false">1955.64432/1.2</f>
        <v>1629.7036</v>
      </c>
      <c r="G54" s="207" t="n">
        <f aca="false">E54</f>
        <v>1</v>
      </c>
      <c r="H54" s="208"/>
      <c r="I54" s="209"/>
      <c r="J54" s="209"/>
      <c r="K54" s="210"/>
      <c r="L54" s="208"/>
      <c r="M54" s="124" t="n">
        <v>1</v>
      </c>
      <c r="N54" s="124" t="n">
        <f aca="false">F54</f>
        <v>1629.7036</v>
      </c>
      <c r="O54" s="207"/>
      <c r="P54" s="208"/>
      <c r="Q54" s="207"/>
      <c r="R54" s="208"/>
      <c r="S54" s="198" t="s">
        <v>24</v>
      </c>
      <c r="T54" s="209"/>
      <c r="U54" s="208"/>
      <c r="V54" s="209"/>
      <c r="W54" s="209"/>
    </row>
    <row r="55" s="219" customFormat="true" ht="15.75" hidden="false" customHeight="true" outlineLevel="0" collapsed="false">
      <c r="A55" s="212" t="s">
        <v>181</v>
      </c>
      <c r="B55" s="212"/>
      <c r="C55" s="212"/>
      <c r="D55" s="212"/>
      <c r="E55" s="212"/>
      <c r="F55" s="172" t="n">
        <f aca="false">F45+F35+F33</f>
        <v>5121.5636</v>
      </c>
      <c r="G55" s="172"/>
      <c r="H55" s="172" t="n">
        <f aca="false">H45+H35+H33</f>
        <v>3491.86</v>
      </c>
      <c r="I55" s="172"/>
      <c r="J55" s="172" t="n">
        <v>0</v>
      </c>
      <c r="K55" s="213"/>
      <c r="L55" s="172" t="n">
        <f aca="false">L45+L35+L33</f>
        <v>222.645</v>
      </c>
      <c r="M55" s="214"/>
      <c r="N55" s="172" t="n">
        <f aca="false">N45+N35+N33</f>
        <v>3294.5858</v>
      </c>
      <c r="O55" s="215"/>
      <c r="P55" s="216" t="n">
        <f aca="false">P45+P35+P33</f>
        <v>258.415</v>
      </c>
      <c r="Q55" s="215"/>
      <c r="R55" s="216" t="n">
        <f aca="false">R45+R35+R33</f>
        <v>1345.9178</v>
      </c>
      <c r="S55" s="217"/>
      <c r="T55" s="215"/>
      <c r="U55" s="171"/>
      <c r="V55" s="218"/>
      <c r="W55" s="218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="82" customFormat="true" ht="15.75" hidden="false" customHeight="false" outlineLevel="0" collapsed="false">
      <c r="A56" s="180" t="s">
        <v>182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3"/>
      <c r="W56" s="184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</row>
    <row r="57" s="96" customFormat="true" ht="15.75" hidden="false" customHeight="true" outlineLevel="0" collapsed="false">
      <c r="A57" s="220" t="s">
        <v>183</v>
      </c>
      <c r="B57" s="119" t="s">
        <v>184</v>
      </c>
      <c r="C57" s="221" t="s">
        <v>185</v>
      </c>
      <c r="D57" s="221" t="n">
        <v>1135.18</v>
      </c>
      <c r="E57" s="222" t="n">
        <f aca="false">F57/D57</f>
        <v>0.393575380115929</v>
      </c>
      <c r="F57" s="222" t="n">
        <f aca="false">446.06+0.7189</f>
        <v>446.7789</v>
      </c>
      <c r="G57" s="222" t="n">
        <f aca="false">E57</f>
        <v>0.393575380115929</v>
      </c>
      <c r="H57" s="222" t="n">
        <f aca="false">F57</f>
        <v>446.7789</v>
      </c>
      <c r="I57" s="222"/>
      <c r="J57" s="222"/>
      <c r="K57" s="223"/>
      <c r="L57" s="223"/>
      <c r="M57" s="224"/>
      <c r="N57" s="223"/>
      <c r="O57" s="223"/>
      <c r="P57" s="224" t="n">
        <f aca="false">283.38+18.31-5.7313-3.1654</f>
        <v>292.7933</v>
      </c>
      <c r="Q57" s="224" t="n">
        <f aca="false">E57</f>
        <v>0.393575380115929</v>
      </c>
      <c r="R57" s="224" t="n">
        <f aca="false">H57-P57</f>
        <v>153.9856</v>
      </c>
      <c r="S57" s="225" t="s">
        <v>24</v>
      </c>
      <c r="T57" s="225"/>
      <c r="U57" s="226"/>
      <c r="V57" s="227"/>
      <c r="W57" s="228"/>
    </row>
    <row r="58" s="219" customFormat="true" ht="31.5" hidden="false" customHeight="true" outlineLevel="0" collapsed="false">
      <c r="A58" s="229" t="s">
        <v>186</v>
      </c>
      <c r="B58" s="229"/>
      <c r="C58" s="229"/>
      <c r="D58" s="229"/>
      <c r="E58" s="229"/>
      <c r="F58" s="230" t="n">
        <f aca="false">F57</f>
        <v>446.7789</v>
      </c>
      <c r="G58" s="230"/>
      <c r="H58" s="230" t="n">
        <f aca="false">H57</f>
        <v>446.7789</v>
      </c>
      <c r="I58" s="230"/>
      <c r="J58" s="230" t="n">
        <v>0</v>
      </c>
      <c r="K58" s="231"/>
      <c r="L58" s="230" t="n">
        <f aca="false">L57</f>
        <v>0</v>
      </c>
      <c r="M58" s="231"/>
      <c r="N58" s="230" t="n">
        <f aca="false">N57</f>
        <v>0</v>
      </c>
      <c r="O58" s="231"/>
      <c r="P58" s="230" t="n">
        <f aca="false">P57</f>
        <v>292.7933</v>
      </c>
      <c r="Q58" s="231"/>
      <c r="R58" s="230" t="n">
        <f aca="false">R57</f>
        <v>153.9856</v>
      </c>
      <c r="S58" s="232"/>
      <c r="T58" s="232"/>
      <c r="U58" s="233"/>
      <c r="V58" s="234"/>
      <c r="W58" s="234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</row>
    <row r="59" s="82" customFormat="true" ht="15.75" hidden="false" customHeight="false" outlineLevel="0" collapsed="false">
      <c r="A59" s="92" t="s">
        <v>187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235"/>
      <c r="V59" s="94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</row>
    <row r="60" s="241" customFormat="true" ht="31.5" hidden="false" customHeight="false" outlineLevel="0" collapsed="false">
      <c r="A60" s="154" t="s">
        <v>188</v>
      </c>
      <c r="B60" s="236" t="s">
        <v>189</v>
      </c>
      <c r="C60" s="154"/>
      <c r="D60" s="154"/>
      <c r="E60" s="154"/>
      <c r="F60" s="158" t="n">
        <f aca="false">F61+F63+F67</f>
        <v>393.875</v>
      </c>
      <c r="G60" s="237"/>
      <c r="H60" s="158" t="n">
        <f aca="false">H61+H63+H67</f>
        <v>393.875</v>
      </c>
      <c r="I60" s="237"/>
      <c r="J60" s="237"/>
      <c r="K60" s="237"/>
      <c r="L60" s="158" t="n">
        <f aca="false">L61+L63+L67</f>
        <v>65.625</v>
      </c>
      <c r="M60" s="158"/>
      <c r="N60" s="158" t="n">
        <f aca="false">N61+N63+N67</f>
        <v>328.25</v>
      </c>
      <c r="O60" s="158"/>
      <c r="P60" s="158" t="n">
        <f aca="false">P61+P63+P67</f>
        <v>0</v>
      </c>
      <c r="Q60" s="158"/>
      <c r="R60" s="158" t="n">
        <f aca="false">R61+R63+R67</f>
        <v>0</v>
      </c>
      <c r="S60" s="237"/>
      <c r="T60" s="237"/>
      <c r="U60" s="238"/>
      <c r="V60" s="239"/>
      <c r="W60" s="95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</row>
    <row r="61" s="82" customFormat="true" ht="15.75" hidden="false" customHeight="true" outlineLevel="0" collapsed="false">
      <c r="A61" s="116" t="s">
        <v>190</v>
      </c>
      <c r="B61" s="242" t="s">
        <v>191</v>
      </c>
      <c r="C61" s="116"/>
      <c r="D61" s="116"/>
      <c r="E61" s="116"/>
      <c r="F61" s="243" t="n">
        <f aca="false">SUM(F62:F62)</f>
        <v>176</v>
      </c>
      <c r="G61" s="244"/>
      <c r="H61" s="245" t="n">
        <f aca="false">SUM(H62:H62)</f>
        <v>176</v>
      </c>
      <c r="I61" s="244"/>
      <c r="J61" s="244"/>
      <c r="K61" s="244"/>
      <c r="L61" s="245" t="n">
        <f aca="false">SUM(L62:L62)</f>
        <v>0</v>
      </c>
      <c r="M61" s="114"/>
      <c r="N61" s="114" t="n">
        <f aca="false">SUM(N62:N62)</f>
        <v>176</v>
      </c>
      <c r="O61" s="114"/>
      <c r="P61" s="114" t="n">
        <f aca="false">SUM(P62:P62)</f>
        <v>0</v>
      </c>
      <c r="Q61" s="114"/>
      <c r="R61" s="114" t="n">
        <f aca="false">SUM(R62:R62)</f>
        <v>0</v>
      </c>
      <c r="S61" s="246"/>
      <c r="T61" s="246"/>
      <c r="U61" s="247"/>
      <c r="V61" s="239"/>
      <c r="W61" s="95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</row>
    <row r="62" customFormat="false" ht="15.75" hidden="false" customHeight="false" outlineLevel="0" collapsed="false">
      <c r="A62" s="127" t="s">
        <v>192</v>
      </c>
      <c r="B62" s="248" t="s">
        <v>193</v>
      </c>
      <c r="C62" s="127" t="s">
        <v>185</v>
      </c>
      <c r="D62" s="124" t="n">
        <v>22</v>
      </c>
      <c r="E62" s="127" t="n">
        <v>8</v>
      </c>
      <c r="F62" s="196" t="n">
        <f aca="false">E62*D62</f>
        <v>176</v>
      </c>
      <c r="G62" s="235" t="n">
        <f aca="false">E62</f>
        <v>8</v>
      </c>
      <c r="H62" s="249" t="n">
        <f aca="false">F62</f>
        <v>176</v>
      </c>
      <c r="I62" s="250"/>
      <c r="J62" s="250"/>
      <c r="K62" s="250"/>
      <c r="L62" s="182"/>
      <c r="M62" s="195" t="n">
        <v>4</v>
      </c>
      <c r="N62" s="196" t="n">
        <f aca="false">F62</f>
        <v>176</v>
      </c>
      <c r="O62" s="203"/>
      <c r="P62" s="203"/>
      <c r="Q62" s="203"/>
      <c r="R62" s="203"/>
      <c r="S62" s="251" t="s">
        <v>194</v>
      </c>
      <c r="T62" s="251"/>
      <c r="U62" s="235"/>
      <c r="V62" s="239"/>
      <c r="W62" s="95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254" customFormat="true" ht="15.75" hidden="false" customHeight="false" outlineLevel="0" collapsed="false">
      <c r="A63" s="116" t="s">
        <v>195</v>
      </c>
      <c r="B63" s="242" t="s">
        <v>196</v>
      </c>
      <c r="C63" s="116"/>
      <c r="D63" s="243"/>
      <c r="E63" s="116"/>
      <c r="F63" s="114" t="n">
        <f aca="false">SUM(F64:F66)</f>
        <v>65.625</v>
      </c>
      <c r="G63" s="247"/>
      <c r="H63" s="245" t="n">
        <f aca="false">SUM(H64:H66)</f>
        <v>65.625</v>
      </c>
      <c r="I63" s="244"/>
      <c r="J63" s="244" t="n">
        <f aca="false">SUM(J64:J66)</f>
        <v>0</v>
      </c>
      <c r="K63" s="244"/>
      <c r="L63" s="245" t="n">
        <f aca="false">SUM(L64:L66)</f>
        <v>65.625</v>
      </c>
      <c r="M63" s="114"/>
      <c r="N63" s="114" t="n">
        <f aca="false">SUM(N64:N66)</f>
        <v>0</v>
      </c>
      <c r="O63" s="114"/>
      <c r="P63" s="114" t="n">
        <f aca="false">SUM(P64:P66)</f>
        <v>0</v>
      </c>
      <c r="Q63" s="114"/>
      <c r="R63" s="114" t="n">
        <f aca="false">SUM(R64:R66)</f>
        <v>0</v>
      </c>
      <c r="S63" s="252"/>
      <c r="T63" s="252"/>
      <c r="U63" s="247"/>
      <c r="V63" s="239"/>
      <c r="W63" s="253"/>
    </row>
    <row r="64" s="82" customFormat="true" ht="15.75" hidden="true" customHeight="false" outlineLevel="0" collapsed="false">
      <c r="A64" s="127" t="s">
        <v>197</v>
      </c>
      <c r="B64" s="248" t="s">
        <v>198</v>
      </c>
      <c r="C64" s="127" t="s">
        <v>185</v>
      </c>
      <c r="D64" s="124" t="n">
        <v>217.5096</v>
      </c>
      <c r="E64" s="127" t="n">
        <v>0</v>
      </c>
      <c r="F64" s="196" t="n">
        <f aca="false">E64*D64</f>
        <v>0</v>
      </c>
      <c r="G64" s="235" t="n">
        <f aca="false">E64</f>
        <v>0</v>
      </c>
      <c r="H64" s="249" t="n">
        <f aca="false">F64</f>
        <v>0</v>
      </c>
      <c r="I64" s="250"/>
      <c r="J64" s="250"/>
      <c r="K64" s="235" t="n">
        <v>1</v>
      </c>
      <c r="L64" s="249" t="n">
        <f aca="false">F64</f>
        <v>0</v>
      </c>
      <c r="M64" s="203"/>
      <c r="N64" s="203"/>
      <c r="O64" s="203"/>
      <c r="P64" s="203"/>
      <c r="Q64" s="203"/>
      <c r="R64" s="203"/>
      <c r="S64" s="255" t="s">
        <v>20</v>
      </c>
      <c r="T64" s="251"/>
      <c r="U64" s="235"/>
      <c r="V64" s="239"/>
      <c r="W64" s="95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</row>
    <row r="65" customFormat="false" ht="15.75" hidden="false" customHeight="false" outlineLevel="0" collapsed="false">
      <c r="A65" s="127" t="s">
        <v>197</v>
      </c>
      <c r="B65" s="248" t="s">
        <v>199</v>
      </c>
      <c r="C65" s="127" t="s">
        <v>185</v>
      </c>
      <c r="D65" s="124" t="n">
        <v>21</v>
      </c>
      <c r="E65" s="127" t="n">
        <v>2</v>
      </c>
      <c r="F65" s="196" t="n">
        <f aca="false">E65*D65</f>
        <v>42</v>
      </c>
      <c r="G65" s="235" t="n">
        <f aca="false">E65</f>
        <v>2</v>
      </c>
      <c r="H65" s="249" t="n">
        <f aca="false">F65</f>
        <v>42</v>
      </c>
      <c r="I65" s="250"/>
      <c r="J65" s="250"/>
      <c r="K65" s="235" t="n">
        <v>2</v>
      </c>
      <c r="L65" s="249" t="n">
        <f aca="false">F65</f>
        <v>42</v>
      </c>
      <c r="M65" s="203"/>
      <c r="N65" s="203"/>
      <c r="O65" s="203"/>
      <c r="P65" s="203"/>
      <c r="Q65" s="203"/>
      <c r="R65" s="203"/>
      <c r="S65" s="251" t="s">
        <v>194</v>
      </c>
      <c r="T65" s="251"/>
      <c r="U65" s="235"/>
      <c r="V65" s="239"/>
      <c r="W65" s="95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.75" hidden="false" customHeight="false" outlineLevel="0" collapsed="false">
      <c r="A66" s="127" t="s">
        <v>200</v>
      </c>
      <c r="B66" s="248" t="s">
        <v>201</v>
      </c>
      <c r="C66" s="127" t="s">
        <v>185</v>
      </c>
      <c r="D66" s="124" t="n">
        <v>2.625</v>
      </c>
      <c r="E66" s="127" t="n">
        <v>9</v>
      </c>
      <c r="F66" s="196" t="n">
        <f aca="false">E66*D66</f>
        <v>23.625</v>
      </c>
      <c r="G66" s="235" t="n">
        <f aca="false">E66</f>
        <v>9</v>
      </c>
      <c r="H66" s="249" t="n">
        <f aca="false">F66</f>
        <v>23.625</v>
      </c>
      <c r="I66" s="250"/>
      <c r="J66" s="250"/>
      <c r="K66" s="235" t="n">
        <v>8</v>
      </c>
      <c r="L66" s="249" t="n">
        <f aca="false">F66</f>
        <v>23.625</v>
      </c>
      <c r="M66" s="203"/>
      <c r="N66" s="203"/>
      <c r="O66" s="203"/>
      <c r="P66" s="203"/>
      <c r="Q66" s="203"/>
      <c r="R66" s="203"/>
      <c r="S66" s="251" t="s">
        <v>194</v>
      </c>
      <c r="T66" s="251"/>
      <c r="U66" s="235"/>
      <c r="V66" s="239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254" customFormat="true" ht="15.75" hidden="false" customHeight="true" outlineLevel="0" collapsed="false">
      <c r="A67" s="116" t="s">
        <v>202</v>
      </c>
      <c r="B67" s="242" t="s">
        <v>203</v>
      </c>
      <c r="C67" s="116"/>
      <c r="D67" s="116"/>
      <c r="E67" s="116"/>
      <c r="F67" s="114" t="n">
        <f aca="false">SUM(F68:F71)</f>
        <v>152.25</v>
      </c>
      <c r="G67" s="247"/>
      <c r="H67" s="245" t="n">
        <f aca="false">SUM(H68:H71)</f>
        <v>152.25</v>
      </c>
      <c r="I67" s="244"/>
      <c r="J67" s="244"/>
      <c r="K67" s="244"/>
      <c r="L67" s="245" t="n">
        <f aca="false">SUM(L68:L71)</f>
        <v>0</v>
      </c>
      <c r="M67" s="114"/>
      <c r="N67" s="114" t="n">
        <f aca="false">SUM(N68:N71)</f>
        <v>152.25</v>
      </c>
      <c r="O67" s="114"/>
      <c r="P67" s="114" t="n">
        <f aca="false">SUM(P68:P71)</f>
        <v>0</v>
      </c>
      <c r="Q67" s="114"/>
      <c r="R67" s="114" t="n">
        <f aca="false">SUM(R68:R71)</f>
        <v>0</v>
      </c>
      <c r="S67" s="256"/>
      <c r="T67" s="256"/>
      <c r="U67" s="247"/>
      <c r="V67" s="239"/>
      <c r="W67" s="253"/>
    </row>
    <row r="68" s="82" customFormat="true" ht="15.75" hidden="false" customHeight="false" outlineLevel="0" collapsed="false">
      <c r="A68" s="127" t="s">
        <v>204</v>
      </c>
      <c r="B68" s="248" t="s">
        <v>205</v>
      </c>
      <c r="C68" s="127" t="s">
        <v>140</v>
      </c>
      <c r="D68" s="120" t="n">
        <v>12.25</v>
      </c>
      <c r="E68" s="127" t="n">
        <v>2</v>
      </c>
      <c r="F68" s="196" t="n">
        <f aca="false">D68*E68</f>
        <v>24.5</v>
      </c>
      <c r="G68" s="235" t="n">
        <f aca="false">E68</f>
        <v>2</v>
      </c>
      <c r="H68" s="249" t="n">
        <f aca="false">F68</f>
        <v>24.5</v>
      </c>
      <c r="I68" s="250"/>
      <c r="J68" s="250"/>
      <c r="K68" s="235"/>
      <c r="L68" s="249"/>
      <c r="M68" s="195" t="n">
        <f aca="false">E68</f>
        <v>2</v>
      </c>
      <c r="N68" s="196" t="n">
        <f aca="false">F68</f>
        <v>24.5</v>
      </c>
      <c r="O68" s="203"/>
      <c r="P68" s="203"/>
      <c r="Q68" s="203"/>
      <c r="R68" s="203"/>
      <c r="S68" s="251" t="s">
        <v>194</v>
      </c>
      <c r="T68" s="251"/>
      <c r="U68" s="235"/>
      <c r="V68" s="239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</row>
    <row r="69" s="82" customFormat="true" ht="15.75" hidden="false" customHeight="false" outlineLevel="0" collapsed="false">
      <c r="A69" s="127" t="s">
        <v>206</v>
      </c>
      <c r="B69" s="248" t="s">
        <v>207</v>
      </c>
      <c r="C69" s="127" t="s">
        <v>140</v>
      </c>
      <c r="D69" s="120" t="n">
        <v>17.5</v>
      </c>
      <c r="E69" s="127" t="n">
        <v>1</v>
      </c>
      <c r="F69" s="196" t="n">
        <f aca="false">D69*E69</f>
        <v>17.5</v>
      </c>
      <c r="G69" s="235" t="n">
        <f aca="false">E69</f>
        <v>1</v>
      </c>
      <c r="H69" s="249" t="n">
        <f aca="false">F69</f>
        <v>17.5</v>
      </c>
      <c r="I69" s="250"/>
      <c r="J69" s="250"/>
      <c r="K69" s="235"/>
      <c r="L69" s="249"/>
      <c r="M69" s="195" t="n">
        <f aca="false">E69</f>
        <v>1</v>
      </c>
      <c r="N69" s="196" t="n">
        <f aca="false">F69</f>
        <v>17.5</v>
      </c>
      <c r="O69" s="203"/>
      <c r="P69" s="203"/>
      <c r="Q69" s="203"/>
      <c r="R69" s="203"/>
      <c r="S69" s="251" t="s">
        <v>194</v>
      </c>
      <c r="T69" s="251"/>
      <c r="U69" s="235"/>
      <c r="V69" s="239"/>
      <c r="W69" s="95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</row>
    <row r="70" s="82" customFormat="true" ht="15.75" hidden="false" customHeight="false" outlineLevel="0" collapsed="false">
      <c r="A70" s="127" t="s">
        <v>208</v>
      </c>
      <c r="B70" s="248" t="s">
        <v>209</v>
      </c>
      <c r="C70" s="127" t="s">
        <v>140</v>
      </c>
      <c r="D70" s="120" t="n">
        <v>10.5</v>
      </c>
      <c r="E70" s="127" t="n">
        <v>8</v>
      </c>
      <c r="F70" s="196" t="n">
        <f aca="false">D70*E70</f>
        <v>84</v>
      </c>
      <c r="G70" s="235" t="n">
        <f aca="false">E70</f>
        <v>8</v>
      </c>
      <c r="H70" s="249" t="n">
        <f aca="false">F70</f>
        <v>84</v>
      </c>
      <c r="I70" s="250"/>
      <c r="J70" s="250"/>
      <c r="K70" s="235"/>
      <c r="L70" s="249"/>
      <c r="M70" s="195" t="n">
        <f aca="false">E70</f>
        <v>8</v>
      </c>
      <c r="N70" s="196" t="n">
        <f aca="false">F70</f>
        <v>84</v>
      </c>
      <c r="O70" s="203"/>
      <c r="P70" s="203"/>
      <c r="Q70" s="203"/>
      <c r="R70" s="203"/>
      <c r="S70" s="251" t="s">
        <v>194</v>
      </c>
      <c r="T70" s="251"/>
      <c r="U70" s="235"/>
      <c r="V70" s="239"/>
      <c r="W70" s="95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</row>
    <row r="71" customFormat="false" ht="15.75" hidden="false" customHeight="false" outlineLevel="0" collapsed="false">
      <c r="A71" s="127" t="s">
        <v>210</v>
      </c>
      <c r="B71" s="248" t="s">
        <v>211</v>
      </c>
      <c r="C71" s="127" t="s">
        <v>140</v>
      </c>
      <c r="D71" s="120" t="n">
        <v>26.25</v>
      </c>
      <c r="E71" s="127" t="n">
        <v>1</v>
      </c>
      <c r="F71" s="196" t="n">
        <f aca="false">D71*E71</f>
        <v>26.25</v>
      </c>
      <c r="G71" s="235" t="n">
        <f aca="false">E71</f>
        <v>1</v>
      </c>
      <c r="H71" s="249" t="n">
        <f aca="false">F71</f>
        <v>26.25</v>
      </c>
      <c r="I71" s="250"/>
      <c r="J71" s="250"/>
      <c r="K71" s="235"/>
      <c r="L71" s="249"/>
      <c r="M71" s="195" t="n">
        <f aca="false">E71</f>
        <v>1</v>
      </c>
      <c r="N71" s="196" t="n">
        <f aca="false">F71</f>
        <v>26.25</v>
      </c>
      <c r="O71" s="250"/>
      <c r="P71" s="250"/>
      <c r="Q71" s="250"/>
      <c r="R71" s="250"/>
      <c r="S71" s="251" t="s">
        <v>194</v>
      </c>
      <c r="T71" s="251"/>
      <c r="U71" s="235"/>
      <c r="V71" s="239"/>
      <c r="W71" s="95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240" customFormat="true" ht="31.5" hidden="false" customHeight="false" outlineLevel="0" collapsed="false">
      <c r="A72" s="257" t="s">
        <v>212</v>
      </c>
      <c r="B72" s="258" t="s">
        <v>213</v>
      </c>
      <c r="C72" s="259"/>
      <c r="D72" s="260"/>
      <c r="E72" s="259"/>
      <c r="F72" s="261" t="n">
        <f aca="false">SUM(F73:F76)</f>
        <v>2405</v>
      </c>
      <c r="G72" s="101" t="n">
        <f aca="false">E72</f>
        <v>0</v>
      </c>
      <c r="H72" s="101" t="n">
        <f aca="false">SUM(H73:H75)</f>
        <v>1405</v>
      </c>
      <c r="I72" s="262"/>
      <c r="J72" s="262"/>
      <c r="K72" s="101"/>
      <c r="L72" s="261" t="n">
        <f aca="false">SUM(L73:L76)</f>
        <v>700</v>
      </c>
      <c r="M72" s="154"/>
      <c r="N72" s="263" t="n">
        <f aca="false">SUM(N73:N76)</f>
        <v>1405</v>
      </c>
      <c r="O72" s="154"/>
      <c r="P72" s="263" t="n">
        <f aca="false">SUM(P73:P76)</f>
        <v>300</v>
      </c>
      <c r="Q72" s="154"/>
      <c r="R72" s="263" t="n">
        <f aca="false">SUM(R73:R76)</f>
        <v>0</v>
      </c>
      <c r="S72" s="159"/>
      <c r="T72" s="154"/>
      <c r="U72" s="154"/>
      <c r="V72" s="264"/>
      <c r="W72" s="265"/>
    </row>
    <row r="73" s="96" customFormat="true" ht="15.75" hidden="false" customHeight="false" outlineLevel="0" collapsed="false">
      <c r="A73" s="266" t="s">
        <v>214</v>
      </c>
      <c r="B73" s="267" t="s">
        <v>215</v>
      </c>
      <c r="C73" s="268" t="s">
        <v>140</v>
      </c>
      <c r="D73" s="269" t="n">
        <v>800</v>
      </c>
      <c r="E73" s="270" t="n">
        <v>1</v>
      </c>
      <c r="F73" s="269" t="n">
        <f aca="false">D73*E73</f>
        <v>800</v>
      </c>
      <c r="G73" s="235" t="n">
        <f aca="false">E73</f>
        <v>1</v>
      </c>
      <c r="H73" s="249" t="n">
        <f aca="false">F73</f>
        <v>800</v>
      </c>
      <c r="I73" s="271"/>
      <c r="J73" s="271"/>
      <c r="K73" s="165"/>
      <c r="L73" s="269"/>
      <c r="M73" s="137" t="n">
        <v>1</v>
      </c>
      <c r="N73" s="269" t="n">
        <f aca="false">F73</f>
        <v>800</v>
      </c>
      <c r="O73" s="264"/>
      <c r="P73" s="272"/>
      <c r="Q73" s="264"/>
      <c r="R73" s="272"/>
      <c r="S73" s="251" t="s">
        <v>194</v>
      </c>
      <c r="T73" s="251"/>
      <c r="U73" s="141"/>
      <c r="V73" s="228"/>
      <c r="W73" s="273"/>
    </row>
    <row r="74" customFormat="false" ht="15.75" hidden="false" customHeight="false" outlineLevel="0" collapsed="false">
      <c r="A74" s="266" t="s">
        <v>216</v>
      </c>
      <c r="B74" s="274" t="s">
        <v>217</v>
      </c>
      <c r="C74" s="268" t="s">
        <v>140</v>
      </c>
      <c r="D74" s="275" t="n">
        <v>525</v>
      </c>
      <c r="E74" s="276" t="n">
        <v>1</v>
      </c>
      <c r="F74" s="269" t="n">
        <f aca="false">D74*E74</f>
        <v>525</v>
      </c>
      <c r="G74" s="235" t="n">
        <f aca="false">E74</f>
        <v>1</v>
      </c>
      <c r="H74" s="249" t="n">
        <f aca="false">F74</f>
        <v>525</v>
      </c>
      <c r="I74" s="277"/>
      <c r="J74" s="278"/>
      <c r="K74" s="165"/>
      <c r="L74" s="269"/>
      <c r="M74" s="137" t="n">
        <v>1</v>
      </c>
      <c r="N74" s="269" t="n">
        <f aca="false">F74</f>
        <v>525</v>
      </c>
      <c r="O74" s="137"/>
      <c r="P74" s="137"/>
      <c r="Q74" s="264"/>
      <c r="R74" s="264"/>
      <c r="S74" s="251" t="s">
        <v>194</v>
      </c>
      <c r="T74" s="251"/>
      <c r="U74" s="141"/>
      <c r="V74" s="105"/>
      <c r="W74" s="273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.75" hidden="false" customHeight="true" outlineLevel="0" collapsed="false">
      <c r="A75" s="266" t="s">
        <v>218</v>
      </c>
      <c r="B75" s="279" t="s">
        <v>219</v>
      </c>
      <c r="C75" s="280" t="s">
        <v>140</v>
      </c>
      <c r="D75" s="281" t="n">
        <v>80</v>
      </c>
      <c r="E75" s="282" t="n">
        <v>1</v>
      </c>
      <c r="F75" s="269" t="n">
        <f aca="false">D75*E75</f>
        <v>80</v>
      </c>
      <c r="G75" s="235" t="n">
        <f aca="false">E75</f>
        <v>1</v>
      </c>
      <c r="H75" s="249" t="n">
        <f aca="false">F75</f>
        <v>80</v>
      </c>
      <c r="I75" s="277"/>
      <c r="J75" s="278"/>
      <c r="K75" s="165"/>
      <c r="L75" s="269"/>
      <c r="M75" s="137" t="n">
        <v>1</v>
      </c>
      <c r="N75" s="269" t="n">
        <f aca="false">F75</f>
        <v>80</v>
      </c>
      <c r="O75" s="137"/>
      <c r="P75" s="137"/>
      <c r="Q75" s="264"/>
      <c r="R75" s="264"/>
      <c r="S75" s="251" t="s">
        <v>194</v>
      </c>
      <c r="T75" s="251"/>
      <c r="U75" s="141"/>
      <c r="V75" s="105"/>
      <c r="W75" s="273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.75" hidden="false" customHeight="true" outlineLevel="0" collapsed="false">
      <c r="A76" s="266" t="s">
        <v>220</v>
      </c>
      <c r="B76" s="283" t="s">
        <v>221</v>
      </c>
      <c r="C76" s="280" t="s">
        <v>140</v>
      </c>
      <c r="D76" s="284" t="n">
        <v>1000</v>
      </c>
      <c r="E76" s="285" t="n">
        <v>1</v>
      </c>
      <c r="F76" s="269" t="n">
        <f aca="false">D76*E76</f>
        <v>1000</v>
      </c>
      <c r="G76" s="286"/>
      <c r="H76" s="205"/>
      <c r="I76" s="277"/>
      <c r="J76" s="278"/>
      <c r="K76" s="165"/>
      <c r="L76" s="269" t="n">
        <f aca="false">F76*0.7</f>
        <v>700</v>
      </c>
      <c r="M76" s="137"/>
      <c r="N76" s="269"/>
      <c r="O76" s="137" t="n">
        <v>1</v>
      </c>
      <c r="P76" s="124" t="n">
        <f aca="false">F76-L76-N76</f>
        <v>300</v>
      </c>
      <c r="Q76" s="264"/>
      <c r="R76" s="264"/>
      <c r="S76" s="251" t="s">
        <v>194</v>
      </c>
      <c r="T76" s="251"/>
      <c r="U76" s="141"/>
      <c r="V76" s="105"/>
      <c r="W76" s="273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219" customFormat="true" ht="31.5" hidden="false" customHeight="true" outlineLevel="0" collapsed="false">
      <c r="A77" s="287" t="s">
        <v>222</v>
      </c>
      <c r="B77" s="287"/>
      <c r="C77" s="287"/>
      <c r="D77" s="287"/>
      <c r="E77" s="287"/>
      <c r="F77" s="230" t="n">
        <f aca="false">F72+F60</f>
        <v>2798.875</v>
      </c>
      <c r="G77" s="288"/>
      <c r="H77" s="230" t="e">
        <f aca="false">H72+#REF!+H60</f>
        <v>#REF!</v>
      </c>
      <c r="I77" s="230"/>
      <c r="J77" s="230" t="e">
        <f aca="false">J72+#REF!+J60</f>
        <v>#REF!</v>
      </c>
      <c r="K77" s="231"/>
      <c r="L77" s="230" t="n">
        <f aca="false">L72+L60</f>
        <v>765.625</v>
      </c>
      <c r="M77" s="231"/>
      <c r="N77" s="230" t="n">
        <f aca="false">N72+N60</f>
        <v>1733.25</v>
      </c>
      <c r="O77" s="231"/>
      <c r="P77" s="230" t="n">
        <f aca="false">P72+P60</f>
        <v>300</v>
      </c>
      <c r="Q77" s="231"/>
      <c r="R77" s="230" t="n">
        <f aca="false">R72+R60</f>
        <v>0</v>
      </c>
      <c r="S77" s="233"/>
      <c r="T77" s="233"/>
      <c r="U77" s="233"/>
      <c r="V77" s="234"/>
      <c r="W77" s="234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</row>
    <row r="78" s="82" customFormat="true" ht="15.75" hidden="false" customHeight="false" outlineLevel="0" collapsed="false">
      <c r="A78" s="92" t="s">
        <v>223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289"/>
      <c r="T78" s="289"/>
      <c r="U78" s="93"/>
      <c r="V78" s="94"/>
      <c r="W78" s="95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</row>
    <row r="79" customFormat="false" ht="15.75" hidden="false" customHeight="false" outlineLevel="0" collapsed="false">
      <c r="A79" s="238" t="s">
        <v>224</v>
      </c>
      <c r="B79" s="103" t="s">
        <v>225</v>
      </c>
      <c r="C79" s="103"/>
      <c r="D79" s="103"/>
      <c r="E79" s="103"/>
      <c r="F79" s="290" t="n">
        <f aca="false">F80</f>
        <v>73.5</v>
      </c>
      <c r="G79" s="103"/>
      <c r="H79" s="290" t="n">
        <f aca="false">H80</f>
        <v>73.5</v>
      </c>
      <c r="I79" s="103"/>
      <c r="J79" s="103"/>
      <c r="K79" s="103"/>
      <c r="L79" s="290" t="n">
        <f aca="false">L80</f>
        <v>73.5</v>
      </c>
      <c r="M79" s="103"/>
      <c r="N79" s="290" t="n">
        <f aca="false">N80</f>
        <v>0</v>
      </c>
      <c r="O79" s="103"/>
      <c r="P79" s="290" t="n">
        <f aca="false">P80</f>
        <v>0</v>
      </c>
      <c r="Q79" s="103"/>
      <c r="R79" s="290" t="n">
        <f aca="false">R80</f>
        <v>0</v>
      </c>
      <c r="S79" s="291"/>
      <c r="T79" s="291"/>
      <c r="U79" s="104"/>
      <c r="V79" s="105"/>
      <c r="W79" s="292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96" customFormat="true" ht="15.75" hidden="false" customHeight="true" outlineLevel="0" collapsed="false">
      <c r="A80" s="293" t="s">
        <v>226</v>
      </c>
      <c r="B80" s="294" t="s">
        <v>227</v>
      </c>
      <c r="C80" s="295" t="s">
        <v>140</v>
      </c>
      <c r="D80" s="296" t="n">
        <v>3.5</v>
      </c>
      <c r="E80" s="297" t="n">
        <v>21</v>
      </c>
      <c r="F80" s="296" t="n">
        <f aca="false">E80*D80</f>
        <v>73.5</v>
      </c>
      <c r="G80" s="298" t="n">
        <f aca="false">E80</f>
        <v>21</v>
      </c>
      <c r="H80" s="296" t="n">
        <f aca="false">F80</f>
        <v>73.5</v>
      </c>
      <c r="I80" s="299"/>
      <c r="J80" s="299"/>
      <c r="K80" s="300" t="n">
        <v>15</v>
      </c>
      <c r="L80" s="301" t="n">
        <f aca="false">F80</f>
        <v>73.5</v>
      </c>
      <c r="M80" s="302"/>
      <c r="N80" s="303"/>
      <c r="O80" s="300"/>
      <c r="P80" s="301"/>
      <c r="Q80" s="302"/>
      <c r="R80" s="303"/>
      <c r="S80" s="304" t="s">
        <v>194</v>
      </c>
      <c r="T80" s="304"/>
      <c r="U80" s="304"/>
      <c r="V80" s="227"/>
      <c r="W80" s="228"/>
    </row>
    <row r="81" s="219" customFormat="true" ht="31.5" hidden="false" customHeight="true" outlineLevel="0" collapsed="false">
      <c r="A81" s="287" t="s">
        <v>228</v>
      </c>
      <c r="B81" s="287"/>
      <c r="C81" s="287"/>
      <c r="D81" s="287"/>
      <c r="E81" s="287"/>
      <c r="F81" s="230" t="n">
        <f aca="false">F79</f>
        <v>73.5</v>
      </c>
      <c r="G81" s="230"/>
      <c r="H81" s="230" t="n">
        <f aca="false">H79</f>
        <v>73.5</v>
      </c>
      <c r="I81" s="230"/>
      <c r="J81" s="230"/>
      <c r="K81" s="231"/>
      <c r="L81" s="230" t="n">
        <f aca="false">L79</f>
        <v>73.5</v>
      </c>
      <c r="M81" s="231"/>
      <c r="N81" s="230" t="n">
        <f aca="false">N79</f>
        <v>0</v>
      </c>
      <c r="O81" s="231"/>
      <c r="P81" s="230" t="n">
        <f aca="false">P79</f>
        <v>0</v>
      </c>
      <c r="Q81" s="231"/>
      <c r="R81" s="230" t="n">
        <f aca="false">R79</f>
        <v>0</v>
      </c>
      <c r="S81" s="232"/>
      <c r="T81" s="232"/>
      <c r="U81" s="233"/>
      <c r="V81" s="234"/>
      <c r="W81" s="234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="82" customFormat="true" ht="15.75" hidden="false" customHeight="false" outlineLevel="0" collapsed="false">
      <c r="A82" s="92" t="s">
        <v>229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235"/>
      <c r="V82" s="94"/>
      <c r="W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</row>
    <row r="83" customFormat="false" ht="15.75" hidden="true" customHeight="false" outlineLevel="0" collapsed="false">
      <c r="A83" s="235" t="s">
        <v>230</v>
      </c>
      <c r="B83" s="305" t="s">
        <v>231</v>
      </c>
      <c r="C83" s="127" t="s">
        <v>140</v>
      </c>
      <c r="D83" s="127" t="n">
        <v>1916.67</v>
      </c>
      <c r="E83" s="127" t="n">
        <v>0</v>
      </c>
      <c r="F83" s="196" t="n">
        <f aca="false">E83*D83</f>
        <v>0</v>
      </c>
      <c r="G83" s="249" t="n">
        <v>0</v>
      </c>
      <c r="H83" s="249" t="n">
        <v>0</v>
      </c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35"/>
      <c r="V83" s="239"/>
      <c r="W83" s="95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5.75" hidden="true" customHeight="false" outlineLevel="0" collapsed="false">
      <c r="A84" s="306" t="s">
        <v>232</v>
      </c>
      <c r="B84" s="307" t="s">
        <v>233</v>
      </c>
      <c r="C84" s="235" t="s">
        <v>140</v>
      </c>
      <c r="D84" s="249" t="n">
        <v>1002</v>
      </c>
      <c r="E84" s="235" t="n">
        <v>0</v>
      </c>
      <c r="F84" s="249" t="n">
        <v>0</v>
      </c>
      <c r="G84" s="196" t="n">
        <f aca="false">E84</f>
        <v>0</v>
      </c>
      <c r="H84" s="196" t="n">
        <f aca="false">F84</f>
        <v>0</v>
      </c>
      <c r="I84" s="126"/>
      <c r="J84" s="126"/>
      <c r="K84" s="126"/>
      <c r="L84" s="126"/>
      <c r="M84" s="126"/>
      <c r="N84" s="196"/>
      <c r="O84" s="126"/>
      <c r="P84" s="126"/>
      <c r="Q84" s="126"/>
      <c r="R84" s="126"/>
      <c r="S84" s="126"/>
      <c r="T84" s="126"/>
      <c r="U84" s="127"/>
      <c r="V84" s="105"/>
      <c r="W84" s="292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5.75" hidden="true" customHeight="false" outlineLevel="0" collapsed="false">
      <c r="A85" s="306" t="s">
        <v>234</v>
      </c>
      <c r="B85" s="307" t="s">
        <v>235</v>
      </c>
      <c r="C85" s="126" t="s">
        <v>140</v>
      </c>
      <c r="D85" s="196" t="n">
        <v>47.5</v>
      </c>
      <c r="E85" s="127" t="n">
        <v>0</v>
      </c>
      <c r="F85" s="196" t="n">
        <f aca="false">E85*D85</f>
        <v>0</v>
      </c>
      <c r="G85" s="196" t="n">
        <f aca="false">E85</f>
        <v>0</v>
      </c>
      <c r="H85" s="196" t="n">
        <f aca="false">F85</f>
        <v>0</v>
      </c>
      <c r="I85" s="126"/>
      <c r="J85" s="126"/>
      <c r="K85" s="127"/>
      <c r="L85" s="249"/>
      <c r="M85" s="126"/>
      <c r="N85" s="196"/>
      <c r="O85" s="126"/>
      <c r="P85" s="126"/>
      <c r="Q85" s="126"/>
      <c r="R85" s="126"/>
      <c r="S85" s="126"/>
      <c r="T85" s="126"/>
      <c r="U85" s="127"/>
      <c r="V85" s="105"/>
      <c r="W85" s="292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219" customFormat="true" ht="15.75" hidden="false" customHeight="false" outlineLevel="0" collapsed="false">
      <c r="A86" s="287" t="s">
        <v>236</v>
      </c>
      <c r="B86" s="287"/>
      <c r="C86" s="287"/>
      <c r="D86" s="287"/>
      <c r="E86" s="287"/>
      <c r="F86" s="230" t="n">
        <f aca="false">F85+F84+F83</f>
        <v>0</v>
      </c>
      <c r="G86" s="230"/>
      <c r="H86" s="230" t="n">
        <f aca="false">H85+H84</f>
        <v>0</v>
      </c>
      <c r="I86" s="230"/>
      <c r="J86" s="230"/>
      <c r="K86" s="308"/>
      <c r="L86" s="230" t="n">
        <f aca="false">L85+L84</f>
        <v>0</v>
      </c>
      <c r="M86" s="231"/>
      <c r="N86" s="230" t="n">
        <f aca="false">N85+N84</f>
        <v>0</v>
      </c>
      <c r="O86" s="231"/>
      <c r="P86" s="230" t="n">
        <f aca="false">P85+P84</f>
        <v>0</v>
      </c>
      <c r="Q86" s="231"/>
      <c r="R86" s="230" t="n">
        <f aca="false">R85+R84</f>
        <v>0</v>
      </c>
      <c r="S86" s="232"/>
      <c r="T86" s="232"/>
      <c r="U86" s="233"/>
      <c r="V86" s="234"/>
      <c r="W86" s="234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="82" customFormat="true" ht="15.75" hidden="false" customHeight="false" outlineLevel="0" collapsed="false">
      <c r="A87" s="92" t="s">
        <v>237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235"/>
      <c r="V87" s="94"/>
      <c r="W87" s="95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</row>
    <row r="88" customFormat="false" ht="15.75" hidden="true" customHeight="false" outlineLevel="0" collapsed="false">
      <c r="A88" s="309" t="s">
        <v>238</v>
      </c>
      <c r="B88" s="310" t="s">
        <v>239</v>
      </c>
      <c r="C88" s="126"/>
      <c r="D88" s="126"/>
      <c r="E88" s="126"/>
      <c r="F88" s="203" t="n">
        <f aca="false">F89</f>
        <v>0</v>
      </c>
      <c r="G88" s="126"/>
      <c r="H88" s="201" t="n">
        <f aca="false">H89</f>
        <v>0</v>
      </c>
      <c r="I88" s="126"/>
      <c r="J88" s="126"/>
      <c r="K88" s="201"/>
      <c r="L88" s="203" t="n">
        <f aca="false">L89</f>
        <v>0</v>
      </c>
      <c r="M88" s="203"/>
      <c r="N88" s="203" t="n">
        <f aca="false">N89</f>
        <v>0</v>
      </c>
      <c r="O88" s="203"/>
      <c r="P88" s="203" t="n">
        <f aca="false">P89</f>
        <v>0</v>
      </c>
      <c r="Q88" s="203"/>
      <c r="R88" s="203" t="n">
        <f aca="false">R89</f>
        <v>0</v>
      </c>
      <c r="S88" s="126"/>
      <c r="T88" s="126"/>
      <c r="U88" s="127"/>
      <c r="V88" s="105"/>
      <c r="W88" s="105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96" customFormat="true" ht="15.75" hidden="true" customHeight="false" outlineLevel="0" collapsed="false">
      <c r="A89" s="311" t="s">
        <v>240</v>
      </c>
      <c r="B89" s="312"/>
      <c r="C89" s="286" t="s">
        <v>140</v>
      </c>
      <c r="D89" s="222"/>
      <c r="E89" s="124"/>
      <c r="F89" s="124" t="n">
        <f aca="false">E89*D89</f>
        <v>0</v>
      </c>
      <c r="G89" s="165" t="n">
        <f aca="false">E89</f>
        <v>0</v>
      </c>
      <c r="H89" s="124" t="n">
        <f aca="false">F89</f>
        <v>0</v>
      </c>
      <c r="I89" s="105"/>
      <c r="J89" s="105"/>
      <c r="K89" s="137"/>
      <c r="L89" s="124"/>
      <c r="M89" s="137"/>
      <c r="N89" s="124"/>
      <c r="O89" s="137"/>
      <c r="P89" s="137"/>
      <c r="Q89" s="137" t="n">
        <v>1</v>
      </c>
      <c r="R89" s="124" t="n">
        <f aca="false">F89</f>
        <v>0</v>
      </c>
      <c r="S89" s="105"/>
      <c r="T89" s="105"/>
      <c r="U89" s="137"/>
      <c r="V89" s="105"/>
      <c r="W89" s="105"/>
    </row>
    <row r="90" customFormat="false" ht="15.75" hidden="false" customHeight="false" outlineLevel="0" collapsed="false">
      <c r="A90" s="313" t="s">
        <v>238</v>
      </c>
      <c r="B90" s="314" t="s">
        <v>241</v>
      </c>
      <c r="C90" s="103"/>
      <c r="D90" s="103"/>
      <c r="E90" s="103"/>
      <c r="F90" s="315" t="n">
        <f aca="false">F91+F92+F93+F95+F94</f>
        <v>93.97748</v>
      </c>
      <c r="G90" s="202" t="n">
        <f aca="false">E90</f>
        <v>0</v>
      </c>
      <c r="H90" s="158" t="n">
        <f aca="false">H91+H92+H93+H95+H94</f>
        <v>93.97748</v>
      </c>
      <c r="I90" s="103"/>
      <c r="J90" s="290" t="n">
        <f aca="false">J91+J92+J93+J95+J94</f>
        <v>0</v>
      </c>
      <c r="K90" s="154"/>
      <c r="L90" s="158" t="n">
        <f aca="false">L91+L92+L93+L95+L94</f>
        <v>63.11748</v>
      </c>
      <c r="M90" s="154"/>
      <c r="N90" s="158" t="n">
        <f aca="false">N91+N92+N93+N95+N94</f>
        <v>0</v>
      </c>
      <c r="O90" s="190"/>
      <c r="P90" s="158" t="n">
        <f aca="false">P91+P92+P93+P95+P94</f>
        <v>0</v>
      </c>
      <c r="Q90" s="154"/>
      <c r="R90" s="315" t="n">
        <f aca="false">R91+R92+R93+R95</f>
        <v>30.86</v>
      </c>
      <c r="S90" s="103"/>
      <c r="T90" s="103"/>
      <c r="U90" s="104"/>
      <c r="V90" s="105"/>
      <c r="W90" s="105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31.5" hidden="true" customHeight="false" outlineLevel="0" collapsed="false">
      <c r="A91" s="316" t="s">
        <v>240</v>
      </c>
      <c r="B91" s="317" t="s">
        <v>242</v>
      </c>
      <c r="C91" s="318" t="s">
        <v>140</v>
      </c>
      <c r="D91" s="319" t="n">
        <v>1.518</v>
      </c>
      <c r="E91" s="318" t="n">
        <v>0</v>
      </c>
      <c r="F91" s="320" t="n">
        <f aca="false">E91*D91</f>
        <v>0</v>
      </c>
      <c r="G91" s="165" t="n">
        <f aca="false">E91</f>
        <v>0</v>
      </c>
      <c r="H91" s="124" t="n">
        <f aca="false">F91</f>
        <v>0</v>
      </c>
      <c r="I91" s="105"/>
      <c r="J91" s="105"/>
      <c r="K91" s="264"/>
      <c r="L91" s="163"/>
      <c r="M91" s="264"/>
      <c r="N91" s="163"/>
      <c r="O91" s="124"/>
      <c r="P91" s="163"/>
      <c r="Q91" s="137" t="n">
        <v>1</v>
      </c>
      <c r="R91" s="222" t="n">
        <f aca="false">F91</f>
        <v>0</v>
      </c>
      <c r="S91" s="167" t="s">
        <v>194</v>
      </c>
      <c r="T91" s="321"/>
      <c r="U91" s="322"/>
      <c r="V91" s="105"/>
      <c r="W91" s="105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31.5" hidden="true" customHeight="false" outlineLevel="0" collapsed="false">
      <c r="A92" s="316" t="s">
        <v>243</v>
      </c>
      <c r="B92" s="317" t="s">
        <v>244</v>
      </c>
      <c r="C92" s="318" t="s">
        <v>140</v>
      </c>
      <c r="D92" s="319" t="n">
        <v>4.17</v>
      </c>
      <c r="E92" s="318" t="n">
        <v>0</v>
      </c>
      <c r="F92" s="320" t="n">
        <f aca="false">E92*D92</f>
        <v>0</v>
      </c>
      <c r="G92" s="165" t="n">
        <f aca="false">E92</f>
        <v>0</v>
      </c>
      <c r="H92" s="124" t="n">
        <f aca="false">F92</f>
        <v>0</v>
      </c>
      <c r="I92" s="105"/>
      <c r="J92" s="105"/>
      <c r="K92" s="264"/>
      <c r="L92" s="163"/>
      <c r="M92" s="264"/>
      <c r="N92" s="163"/>
      <c r="O92" s="124"/>
      <c r="P92" s="163"/>
      <c r="Q92" s="137" t="n">
        <v>2</v>
      </c>
      <c r="R92" s="222" t="n">
        <f aca="false">F92</f>
        <v>0</v>
      </c>
      <c r="S92" s="167" t="s">
        <v>194</v>
      </c>
      <c r="T92" s="125"/>
      <c r="U92" s="137"/>
      <c r="V92" s="105"/>
      <c r="W92" s="105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31.5" hidden="true" customHeight="false" outlineLevel="0" collapsed="false">
      <c r="A93" s="323" t="s">
        <v>240</v>
      </c>
      <c r="B93" s="324" t="s">
        <v>245</v>
      </c>
      <c r="C93" s="286" t="s">
        <v>140</v>
      </c>
      <c r="D93" s="124" t="n">
        <v>31.33645</v>
      </c>
      <c r="E93" s="137" t="n">
        <v>0</v>
      </c>
      <c r="F93" s="222" t="n">
        <f aca="false">E93*D93</f>
        <v>0</v>
      </c>
      <c r="G93" s="165" t="n">
        <f aca="false">E93</f>
        <v>0</v>
      </c>
      <c r="H93" s="124" t="n">
        <f aca="false">F93</f>
        <v>0</v>
      </c>
      <c r="I93" s="105"/>
      <c r="J93" s="105"/>
      <c r="K93" s="137" t="n">
        <v>1</v>
      </c>
      <c r="L93" s="124" t="n">
        <f aca="false">F93</f>
        <v>0</v>
      </c>
      <c r="M93" s="163"/>
      <c r="N93" s="88"/>
      <c r="O93" s="124"/>
      <c r="P93" s="163"/>
      <c r="Q93" s="137"/>
      <c r="R93" s="222"/>
      <c r="S93" s="167" t="s">
        <v>194</v>
      </c>
      <c r="T93" s="125"/>
      <c r="U93" s="137"/>
      <c r="V93" s="105"/>
      <c r="W93" s="105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31.5" hidden="false" customHeight="false" outlineLevel="0" collapsed="false">
      <c r="A94" s="323" t="s">
        <v>240</v>
      </c>
      <c r="B94" s="324" t="s">
        <v>246</v>
      </c>
      <c r="C94" s="286" t="s">
        <v>140</v>
      </c>
      <c r="D94" s="124" t="n">
        <v>21.03916</v>
      </c>
      <c r="E94" s="137" t="n">
        <v>3</v>
      </c>
      <c r="F94" s="222" t="n">
        <f aca="false">E94*D94</f>
        <v>63.11748</v>
      </c>
      <c r="G94" s="165" t="n">
        <f aca="false">E94</f>
        <v>3</v>
      </c>
      <c r="H94" s="124" t="n">
        <f aca="false">F94</f>
        <v>63.11748</v>
      </c>
      <c r="I94" s="105"/>
      <c r="J94" s="105"/>
      <c r="K94" s="137" t="n">
        <v>1</v>
      </c>
      <c r="L94" s="124" t="n">
        <f aca="false">F94</f>
        <v>63.11748</v>
      </c>
      <c r="M94" s="163"/>
      <c r="N94" s="0"/>
      <c r="O94" s="124"/>
      <c r="P94" s="163"/>
      <c r="Q94" s="137"/>
      <c r="R94" s="222"/>
      <c r="S94" s="167" t="s">
        <v>194</v>
      </c>
      <c r="T94" s="125"/>
      <c r="U94" s="137"/>
      <c r="V94" s="105"/>
      <c r="W94" s="105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5.75" hidden="false" customHeight="false" outlineLevel="0" collapsed="false">
      <c r="A95" s="323" t="s">
        <v>243</v>
      </c>
      <c r="B95" s="324" t="s">
        <v>247</v>
      </c>
      <c r="C95" s="137" t="s">
        <v>140</v>
      </c>
      <c r="D95" s="124" t="n">
        <v>15.43</v>
      </c>
      <c r="E95" s="137" t="n">
        <v>2</v>
      </c>
      <c r="F95" s="222" t="n">
        <f aca="false">E95*D95</f>
        <v>30.86</v>
      </c>
      <c r="G95" s="165" t="n">
        <f aca="false">E95</f>
        <v>2</v>
      </c>
      <c r="H95" s="124" t="n">
        <f aca="false">F95</f>
        <v>30.86</v>
      </c>
      <c r="I95" s="105"/>
      <c r="J95" s="105"/>
      <c r="K95" s="264"/>
      <c r="L95" s="163"/>
      <c r="M95" s="264"/>
      <c r="N95" s="163"/>
      <c r="O95" s="124"/>
      <c r="P95" s="163"/>
      <c r="Q95" s="137" t="n">
        <v>1</v>
      </c>
      <c r="R95" s="222" t="n">
        <f aca="false">F95</f>
        <v>30.86</v>
      </c>
      <c r="S95" s="167" t="s">
        <v>194</v>
      </c>
      <c r="T95" s="125"/>
      <c r="U95" s="137"/>
      <c r="V95" s="105"/>
      <c r="W95" s="105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31.5" hidden="true" customHeight="false" outlineLevel="0" collapsed="false">
      <c r="A96" s="323" t="s">
        <v>248</v>
      </c>
      <c r="B96" s="317" t="s">
        <v>249</v>
      </c>
      <c r="C96" s="137" t="s">
        <v>140</v>
      </c>
      <c r="D96" s="124" t="n">
        <v>13.95</v>
      </c>
      <c r="E96" s="325" t="n">
        <v>2</v>
      </c>
      <c r="F96" s="222" t="n">
        <v>0</v>
      </c>
      <c r="G96" s="165" t="n">
        <v>1</v>
      </c>
      <c r="H96" s="222" t="n">
        <f aca="false">F96</f>
        <v>0</v>
      </c>
      <c r="I96" s="326"/>
      <c r="J96" s="326"/>
      <c r="K96" s="300" t="n">
        <f aca="false">E96</f>
        <v>2</v>
      </c>
      <c r="L96" s="223" t="n">
        <f aca="false">F96</f>
        <v>0</v>
      </c>
      <c r="M96" s="223"/>
      <c r="N96" s="327"/>
      <c r="O96" s="328"/>
      <c r="P96" s="329"/>
      <c r="Q96" s="223"/>
      <c r="R96" s="223"/>
      <c r="S96" s="88"/>
      <c r="T96" s="88"/>
      <c r="U96" s="330"/>
      <c r="V96" s="88"/>
      <c r="W96" s="88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31.5" hidden="true" customHeight="false" outlineLevel="0" collapsed="false">
      <c r="A97" s="323" t="s">
        <v>250</v>
      </c>
      <c r="B97" s="331" t="s">
        <v>251</v>
      </c>
      <c r="C97" s="137" t="s">
        <v>140</v>
      </c>
      <c r="D97" s="124" t="n">
        <v>13.95</v>
      </c>
      <c r="E97" s="325" t="n">
        <v>1</v>
      </c>
      <c r="F97" s="222" t="n">
        <v>0</v>
      </c>
      <c r="G97" s="165" t="n">
        <v>1</v>
      </c>
      <c r="H97" s="222" t="n">
        <f aca="false">F97</f>
        <v>0</v>
      </c>
      <c r="I97" s="326"/>
      <c r="J97" s="326"/>
      <c r="K97" s="300" t="n">
        <f aca="false">E97</f>
        <v>1</v>
      </c>
      <c r="L97" s="223" t="n">
        <f aca="false">F97</f>
        <v>0</v>
      </c>
      <c r="M97" s="300"/>
      <c r="N97" s="329"/>
      <c r="O97" s="329"/>
      <c r="P97" s="329"/>
      <c r="Q97" s="223"/>
      <c r="R97" s="223"/>
      <c r="S97" s="88"/>
      <c r="T97" s="88"/>
      <c r="U97" s="88"/>
      <c r="V97" s="88"/>
      <c r="W97" s="88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219" customFormat="true" ht="21.75" hidden="false" customHeight="true" outlineLevel="0" collapsed="false">
      <c r="A98" s="287" t="s">
        <v>252</v>
      </c>
      <c r="B98" s="287"/>
      <c r="C98" s="287"/>
      <c r="D98" s="287"/>
      <c r="E98" s="287"/>
      <c r="F98" s="230" t="n">
        <f aca="false">F90+F88</f>
        <v>93.97748</v>
      </c>
      <c r="G98" s="230"/>
      <c r="H98" s="230" t="n">
        <f aca="false">H90+H88</f>
        <v>93.97748</v>
      </c>
      <c r="I98" s="230"/>
      <c r="J98" s="230"/>
      <c r="K98" s="332"/>
      <c r="L98" s="230" t="n">
        <f aca="false">L90+L88</f>
        <v>63.11748</v>
      </c>
      <c r="M98" s="231"/>
      <c r="N98" s="230" t="n">
        <f aca="false">N90+N88</f>
        <v>0</v>
      </c>
      <c r="O98" s="231"/>
      <c r="P98" s="230" t="n">
        <f aca="false">P90+P88</f>
        <v>0</v>
      </c>
      <c r="Q98" s="231"/>
      <c r="R98" s="230" t="n">
        <f aca="false">R90+R88</f>
        <v>30.86</v>
      </c>
      <c r="S98" s="232"/>
      <c r="T98" s="232"/>
      <c r="U98" s="233"/>
      <c r="V98" s="234"/>
      <c r="W98" s="234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</row>
    <row r="99" customFormat="false" ht="15.75" hidden="false" customHeight="false" outlineLevel="0" collapsed="false">
      <c r="A99" s="287" t="s">
        <v>253</v>
      </c>
      <c r="B99" s="287"/>
      <c r="C99" s="287"/>
      <c r="D99" s="287"/>
      <c r="E99" s="287"/>
      <c r="F99" s="172" t="n">
        <f aca="false">F98+F86+F81+F77+F58+F55+F30</f>
        <v>34144.01998</v>
      </c>
      <c r="G99" s="172"/>
      <c r="H99" s="172" t="e">
        <f aca="false">H98+H86+H81+H77+H58+H55+H30</f>
        <v>#REF!</v>
      </c>
      <c r="I99" s="172"/>
      <c r="J99" s="172" t="e">
        <f aca="false">J98+J86+J81+J77+J58+J55+J30</f>
        <v>#REF!</v>
      </c>
      <c r="K99" s="214"/>
      <c r="L99" s="172" t="n">
        <f aca="false">L98+L86+L81+L77+L58+L55+L30</f>
        <v>6828.80398</v>
      </c>
      <c r="M99" s="214"/>
      <c r="N99" s="172" t="n">
        <f aca="false">N98+N86+N81+N77+N58+N55+N30</f>
        <v>8536.005</v>
      </c>
      <c r="O99" s="214"/>
      <c r="P99" s="172" t="n">
        <f aca="false">P98+P86+P81+P77+P58+P55+P30</f>
        <v>8536.005</v>
      </c>
      <c r="Q99" s="214"/>
      <c r="R99" s="172" t="n">
        <f aca="false">R98+R86+R81+R77+R58+R55+R30</f>
        <v>10243.206</v>
      </c>
      <c r="S99" s="232"/>
      <c r="T99" s="232"/>
      <c r="U99" s="233"/>
      <c r="V99" s="234"/>
      <c r="W99" s="234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96" customFormat="true" ht="15.75" hidden="false" customHeight="false" outlineLevel="0" collapsed="false">
      <c r="A100" s="333"/>
      <c r="B100" s="333"/>
      <c r="C100" s="333"/>
      <c r="D100" s="333"/>
      <c r="E100" s="333"/>
      <c r="F100" s="334"/>
      <c r="G100" s="334"/>
      <c r="H100" s="334"/>
      <c r="I100" s="334"/>
      <c r="J100" s="334"/>
      <c r="K100" s="335"/>
      <c r="L100" s="334"/>
      <c r="M100" s="335"/>
      <c r="N100" s="334"/>
      <c r="O100" s="335"/>
      <c r="P100" s="334"/>
      <c r="Q100" s="335"/>
      <c r="R100" s="334"/>
      <c r="S100" s="336"/>
      <c r="T100" s="336"/>
      <c r="U100" s="89"/>
      <c r="V100" s="336"/>
      <c r="W100" s="336"/>
    </row>
    <row r="101" s="82" customFormat="true" ht="18.75" hidden="false" customHeight="false" outlineLevel="0" collapsed="false">
      <c r="C101" s="96"/>
      <c r="E101" s="337"/>
      <c r="F101" s="338"/>
      <c r="G101" s="339"/>
      <c r="H101" s="339"/>
      <c r="I101" s="339"/>
      <c r="J101" s="339"/>
      <c r="K101" s="338"/>
      <c r="L101" s="340"/>
      <c r="M101" s="340"/>
      <c r="N101" s="340"/>
      <c r="O101" s="340"/>
      <c r="P101" s="340"/>
      <c r="Q101" s="340"/>
      <c r="R101" s="340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</row>
    <row r="102" customFormat="false" ht="15.75" hidden="false" customHeight="false" outlineLevel="0" collapsed="false">
      <c r="A102" s="341" t="s">
        <v>254</v>
      </c>
      <c r="B102" s="341"/>
      <c r="C102" s="342"/>
      <c r="D102" s="343"/>
      <c r="E102" s="344"/>
      <c r="F102" s="345"/>
      <c r="G102" s="346"/>
      <c r="H102" s="346"/>
      <c r="I102" s="346"/>
      <c r="J102" s="346"/>
      <c r="K102" s="347"/>
      <c r="L102" s="348"/>
      <c r="M102" s="348"/>
      <c r="N102" s="348"/>
      <c r="O102" s="348"/>
      <c r="P102" s="348"/>
      <c r="Q102" s="348"/>
      <c r="R102" s="348"/>
      <c r="S102" s="341"/>
      <c r="T102" s="341"/>
      <c r="U102" s="349"/>
      <c r="V102" s="342"/>
      <c r="W102" s="342"/>
      <c r="X102" s="342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8.75" hidden="false" customHeight="false" outlineLevel="0" collapsed="false">
      <c r="A103" s="0"/>
      <c r="B103" s="0"/>
      <c r="C103" s="96"/>
      <c r="D103" s="0"/>
      <c r="E103" s="96"/>
      <c r="F103" s="350"/>
      <c r="G103" s="351"/>
      <c r="H103" s="351"/>
      <c r="I103" s="352"/>
      <c r="J103" s="352"/>
      <c r="K103" s="340"/>
      <c r="L103" s="353"/>
      <c r="M103" s="353"/>
      <c r="N103" s="353"/>
      <c r="O103" s="353"/>
      <c r="P103" s="353"/>
      <c r="Q103" s="353"/>
      <c r="R103" s="353"/>
      <c r="S103" s="0"/>
      <c r="T103" s="0"/>
      <c r="U103" s="0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364" customFormat="true" ht="15.75" hidden="false" customHeight="false" outlineLevel="0" collapsed="false">
      <c r="A104" s="354"/>
      <c r="B104" s="35" t="s">
        <v>35</v>
      </c>
      <c r="C104" s="96"/>
      <c r="D104" s="355"/>
      <c r="E104" s="96"/>
      <c r="F104" s="356"/>
      <c r="G104" s="357"/>
      <c r="H104" s="357"/>
      <c r="I104" s="358"/>
      <c r="J104" s="358"/>
      <c r="K104" s="356"/>
      <c r="L104" s="356"/>
      <c r="M104" s="359"/>
      <c r="N104" s="360" t="s">
        <v>36</v>
      </c>
      <c r="O104" s="359"/>
      <c r="P104" s="355"/>
      <c r="Q104" s="355"/>
      <c r="R104" s="361"/>
      <c r="S104" s="361"/>
      <c r="T104" s="361"/>
      <c r="U104" s="361"/>
      <c r="V104" s="362"/>
      <c r="W104" s="362"/>
      <c r="X104" s="362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</row>
    <row r="105" customFormat="false" ht="15.75" hidden="false" customHeight="false" outlineLevel="0" collapsed="false">
      <c r="A105" s="365"/>
      <c r="B105" s="40" t="s">
        <v>37</v>
      </c>
      <c r="C105" s="96"/>
      <c r="D105" s="355"/>
      <c r="E105" s="96"/>
      <c r="F105" s="356"/>
      <c r="G105" s="357"/>
      <c r="H105" s="357"/>
      <c r="I105" s="358"/>
      <c r="J105" s="358"/>
      <c r="K105" s="356"/>
      <c r="L105" s="355"/>
      <c r="M105" s="359"/>
      <c r="N105" s="359" t="s">
        <v>38</v>
      </c>
      <c r="O105" s="359"/>
      <c r="P105" s="355"/>
      <c r="Q105" s="355"/>
      <c r="R105" s="361"/>
      <c r="S105" s="361"/>
      <c r="T105" s="361"/>
      <c r="U105" s="361"/>
      <c r="V105" s="362"/>
      <c r="W105" s="362"/>
      <c r="X105" s="362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5.75" hidden="false" customHeight="false" outlineLevel="0" collapsed="false">
      <c r="A106" s="355"/>
      <c r="B106" s="40"/>
      <c r="C106" s="96"/>
      <c r="D106" s="355"/>
      <c r="E106" s="96"/>
      <c r="F106" s="366"/>
      <c r="G106" s="367"/>
      <c r="H106" s="367"/>
      <c r="I106" s="337"/>
      <c r="J106" s="337"/>
      <c r="K106" s="356"/>
      <c r="L106" s="355"/>
      <c r="M106" s="355"/>
      <c r="N106" s="355"/>
      <c r="O106" s="355"/>
      <c r="P106" s="355"/>
      <c r="Q106" s="355"/>
      <c r="R106" s="355"/>
      <c r="S106" s="361"/>
      <c r="T106" s="361"/>
      <c r="U106" s="361"/>
      <c r="V106" s="362"/>
      <c r="W106" s="362"/>
      <c r="X106" s="362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5.75" hidden="false" customHeight="false" outlineLevel="0" collapsed="false">
      <c r="A107" s="355"/>
      <c r="B107" s="41" t="s">
        <v>255</v>
      </c>
      <c r="C107" s="96"/>
      <c r="D107" s="361"/>
      <c r="E107" s="368"/>
      <c r="F107" s="369" t="s">
        <v>256</v>
      </c>
      <c r="G107" s="369"/>
      <c r="H107" s="369"/>
      <c r="I107" s="369"/>
      <c r="J107" s="369"/>
      <c r="K107" s="369"/>
      <c r="L107" s="355"/>
      <c r="M107" s="355"/>
      <c r="N107" s="355"/>
      <c r="O107" s="355"/>
      <c r="P107" s="355"/>
      <c r="Q107" s="355"/>
      <c r="R107" s="355"/>
      <c r="S107" s="361"/>
      <c r="T107" s="361"/>
      <c r="U107" s="361"/>
      <c r="V107" s="362"/>
      <c r="W107" s="362"/>
      <c r="X107" s="362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372" customFormat="true" ht="15.75" hidden="false" customHeight="false" outlineLevel="0" collapsed="false">
      <c r="A108" s="370"/>
      <c r="B108" s="370"/>
      <c r="C108" s="90"/>
      <c r="D108" s="90"/>
      <c r="E108" s="342"/>
      <c r="F108" s="341"/>
      <c r="G108" s="342"/>
      <c r="H108" s="342"/>
      <c r="I108" s="342"/>
      <c r="J108" s="342"/>
      <c r="K108" s="349"/>
      <c r="L108" s="349"/>
      <c r="M108" s="349"/>
      <c r="N108" s="349"/>
      <c r="O108" s="349"/>
      <c r="P108" s="349"/>
      <c r="Q108" s="349"/>
      <c r="R108" s="349"/>
      <c r="S108" s="341"/>
      <c r="T108" s="341"/>
      <c r="U108" s="349"/>
      <c r="V108" s="342"/>
      <c r="W108" s="342"/>
      <c r="X108" s="342"/>
      <c r="Y108" s="371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1"/>
      <c r="AJ108" s="371"/>
      <c r="AK108" s="371"/>
      <c r="AL108" s="371"/>
      <c r="AM108" s="371"/>
      <c r="AN108" s="371"/>
      <c r="AO108" s="371"/>
    </row>
    <row r="109" s="374" customFormat="true" ht="18.75" hidden="false" customHeight="false" outlineLevel="0" collapsed="false">
      <c r="A109" s="373"/>
      <c r="C109" s="375"/>
      <c r="D109" s="375"/>
      <c r="E109" s="376"/>
      <c r="G109" s="376"/>
      <c r="H109" s="376"/>
      <c r="I109" s="376"/>
      <c r="J109" s="376"/>
      <c r="K109" s="349"/>
      <c r="L109" s="349"/>
      <c r="M109" s="349"/>
      <c r="N109" s="349"/>
      <c r="O109" s="349"/>
      <c r="P109" s="349"/>
      <c r="Q109" s="349"/>
      <c r="R109" s="349"/>
      <c r="U109" s="377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6"/>
      <c r="AK109" s="376"/>
      <c r="AL109" s="376"/>
      <c r="AM109" s="376"/>
      <c r="AN109" s="376"/>
      <c r="AO109" s="376"/>
    </row>
  </sheetData>
  <mergeCells count="38">
    <mergeCell ref="A1:W1"/>
    <mergeCell ref="A2:A4"/>
    <mergeCell ref="B2:B4"/>
    <mergeCell ref="C2:C4"/>
    <mergeCell ref="D2:F2"/>
    <mergeCell ref="G2:J2"/>
    <mergeCell ref="K2:R2"/>
    <mergeCell ref="S2:S4"/>
    <mergeCell ref="T2:T4"/>
    <mergeCell ref="U2:U4"/>
    <mergeCell ref="V2:V4"/>
    <mergeCell ref="W2:W4"/>
    <mergeCell ref="D3:D4"/>
    <mergeCell ref="E3:E4"/>
    <mergeCell ref="F3:F4"/>
    <mergeCell ref="G3:H3"/>
    <mergeCell ref="I3:J3"/>
    <mergeCell ref="K3:L3"/>
    <mergeCell ref="M3:N3"/>
    <mergeCell ref="O3:P3"/>
    <mergeCell ref="Q3:R3"/>
    <mergeCell ref="A30:B30"/>
    <mergeCell ref="A55:E55"/>
    <mergeCell ref="S57:T57"/>
    <mergeCell ref="A58:E58"/>
    <mergeCell ref="S58:T58"/>
    <mergeCell ref="S61:T61"/>
    <mergeCell ref="S67:T67"/>
    <mergeCell ref="A77:E77"/>
    <mergeCell ref="S77:T77"/>
    <mergeCell ref="S80:U80"/>
    <mergeCell ref="A81:E81"/>
    <mergeCell ref="S81:T81"/>
    <mergeCell ref="A86:E86"/>
    <mergeCell ref="A98:E98"/>
    <mergeCell ref="S98:T98"/>
    <mergeCell ref="A99:E99"/>
    <mergeCell ref="F107:K107"/>
  </mergeCells>
  <printOptions headings="false" gridLines="false" gridLinesSet="true" horizontalCentered="false" verticalCentered="false"/>
  <pageMargins left="0.0395833333333333" right="0.0395833333333333" top="0.354166666666667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0" man="true" max="16383" min="0"/>
  </rowBreaks>
  <colBreaks count="1" manualBreakCount="1">
    <brk id="24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1:15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8" activeCellId="0" sqref="E98"/>
    </sheetView>
  </sheetViews>
  <sheetFormatPr defaultRowHeight="12.75"/>
  <cols>
    <col collapsed="false" hidden="false" max="1" min="1" style="378" width="8.36734693877551"/>
    <col collapsed="false" hidden="false" max="2" min="2" style="378" width="38.8775510204082"/>
    <col collapsed="false" hidden="false" max="3" min="3" style="378" width="10.9336734693878"/>
    <col collapsed="false" hidden="false" max="4" min="4" style="378" width="16.0663265306122"/>
    <col collapsed="false" hidden="false" max="5" min="5" style="378" width="10.530612244898"/>
    <col collapsed="false" hidden="false" max="6" min="6" style="378" width="12.9591836734694"/>
    <col collapsed="false" hidden="false" max="8" min="7" style="378" width="12.6887755102041"/>
    <col collapsed="false" hidden="false" max="9" min="9" style="378" width="13.2295918367347"/>
    <col collapsed="false" hidden="false" max="10" min="10" style="378" width="13.3622448979592"/>
    <col collapsed="false" hidden="false" max="11" min="11" style="378" width="10.1224489795918"/>
    <col collapsed="false" hidden="false" max="1025" min="12" style="378" width="9.04591836734694"/>
  </cols>
  <sheetData>
    <row r="1" s="379" customFormat="true" ht="21" hidden="false" customHeight="true" outlineLevel="0" collapsed="false">
      <c r="A1" s="17" t="s">
        <v>257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customFormat="false" ht="15" hidden="false" customHeight="true" outlineLevel="0" collapsed="false">
      <c r="A2" s="380" t="s">
        <v>42</v>
      </c>
      <c r="B2" s="380" t="s">
        <v>258</v>
      </c>
      <c r="C2" s="380" t="s">
        <v>64</v>
      </c>
      <c r="D2" s="380" t="s">
        <v>259</v>
      </c>
      <c r="E2" s="380" t="s">
        <v>12</v>
      </c>
      <c r="F2" s="380"/>
      <c r="G2" s="380"/>
      <c r="H2" s="380" t="s">
        <v>67</v>
      </c>
      <c r="I2" s="380" t="s">
        <v>69</v>
      </c>
      <c r="J2" s="380" t="s">
        <v>260</v>
      </c>
      <c r="K2" s="380" t="s">
        <v>71</v>
      </c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8.5" hidden="false" customHeight="true" outlineLevel="0" collapsed="false">
      <c r="A3" s="380"/>
      <c r="B3" s="380"/>
      <c r="C3" s="380"/>
      <c r="D3" s="380"/>
      <c r="E3" s="380" t="s">
        <v>80</v>
      </c>
      <c r="F3" s="380" t="s">
        <v>46</v>
      </c>
      <c r="G3" s="380" t="s">
        <v>261</v>
      </c>
      <c r="H3" s="380"/>
      <c r="I3" s="380"/>
      <c r="J3" s="380"/>
      <c r="K3" s="38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3" hidden="false" customHeight="true" outlineLevel="0" collapsed="false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380" t="n">
        <v>1</v>
      </c>
      <c r="B5" s="380" t="n">
        <v>2</v>
      </c>
      <c r="C5" s="380" t="n">
        <v>3</v>
      </c>
      <c r="D5" s="380" t="n">
        <v>4</v>
      </c>
      <c r="E5" s="380" t="n">
        <v>5</v>
      </c>
      <c r="F5" s="380" t="n">
        <v>6</v>
      </c>
      <c r="G5" s="380" t="n">
        <v>7</v>
      </c>
      <c r="H5" s="380" t="n">
        <v>8</v>
      </c>
      <c r="I5" s="380" t="n">
        <v>9</v>
      </c>
      <c r="J5" s="380" t="n">
        <v>10</v>
      </c>
      <c r="K5" s="380" t="n">
        <v>11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25" hidden="false" customHeight="false" outlineLevel="0" collapsed="false">
      <c r="A6" s="381" t="s">
        <v>262</v>
      </c>
      <c r="B6" s="382"/>
      <c r="C6" s="382"/>
      <c r="D6" s="382"/>
      <c r="E6" s="382"/>
      <c r="F6" s="382"/>
      <c r="G6" s="382"/>
      <c r="H6" s="382"/>
      <c r="I6" s="382"/>
      <c r="J6" s="382"/>
      <c r="K6" s="383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390" customFormat="true" ht="42.75" hidden="false" customHeight="false" outlineLevel="0" collapsed="false">
      <c r="A7" s="384" t="s">
        <v>85</v>
      </c>
      <c r="B7" s="385" t="s">
        <v>263</v>
      </c>
      <c r="C7" s="386"/>
      <c r="D7" s="386"/>
      <c r="E7" s="386"/>
      <c r="F7" s="387" t="n">
        <f aca="false">F8</f>
        <v>0</v>
      </c>
      <c r="G7" s="388"/>
      <c r="H7" s="389"/>
      <c r="I7" s="388"/>
      <c r="J7" s="388"/>
      <c r="K7" s="388"/>
    </row>
    <row r="8" customFormat="false" ht="28.5" hidden="false" customHeight="false" outlineLevel="0" collapsed="false">
      <c r="A8" s="384" t="s">
        <v>87</v>
      </c>
      <c r="B8" s="385" t="s">
        <v>88</v>
      </c>
      <c r="C8" s="386"/>
      <c r="D8" s="386"/>
      <c r="E8" s="386"/>
      <c r="F8" s="387" t="n">
        <f aca="false">F9</f>
        <v>0</v>
      </c>
      <c r="G8" s="388"/>
      <c r="H8" s="388"/>
      <c r="I8" s="388"/>
      <c r="J8" s="388"/>
      <c r="K8" s="388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91"/>
      <c r="B9" s="392"/>
      <c r="C9" s="393"/>
      <c r="D9" s="393"/>
      <c r="E9" s="393"/>
      <c r="F9" s="394"/>
      <c r="G9" s="395"/>
      <c r="H9" s="395"/>
      <c r="I9" s="395"/>
      <c r="J9" s="395"/>
      <c r="K9" s="395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5" hidden="true" customHeight="false" outlineLevel="0" collapsed="false">
      <c r="A10" s="391" t="s">
        <v>264</v>
      </c>
      <c r="B10" s="392" t="s">
        <v>265</v>
      </c>
      <c r="C10" s="393" t="s">
        <v>140</v>
      </c>
      <c r="D10" s="393" t="n">
        <v>4432.96</v>
      </c>
      <c r="E10" s="393" t="n">
        <v>1</v>
      </c>
      <c r="F10" s="394" t="n">
        <f aca="false">E10*D10</f>
        <v>4432.96</v>
      </c>
      <c r="G10" s="395"/>
      <c r="H10" s="395"/>
      <c r="I10" s="395"/>
      <c r="J10" s="395"/>
      <c r="K10" s="395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5" hidden="true" customHeight="false" outlineLevel="0" collapsed="false">
      <c r="A11" s="391" t="s">
        <v>266</v>
      </c>
      <c r="B11" s="392" t="s">
        <v>267</v>
      </c>
      <c r="C11" s="393" t="s">
        <v>140</v>
      </c>
      <c r="D11" s="393" t="n">
        <v>11926.105</v>
      </c>
      <c r="E11" s="393" t="n">
        <v>1</v>
      </c>
      <c r="F11" s="394" t="n">
        <f aca="false">E11*D11</f>
        <v>11926.105</v>
      </c>
      <c r="G11" s="395"/>
      <c r="H11" s="395"/>
      <c r="I11" s="395"/>
      <c r="J11" s="395"/>
      <c r="K11" s="395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0" hidden="true" customHeight="false" outlineLevel="0" collapsed="false">
      <c r="A12" s="391" t="s">
        <v>268</v>
      </c>
      <c r="B12" s="392" t="s">
        <v>269</v>
      </c>
      <c r="C12" s="393" t="s">
        <v>140</v>
      </c>
      <c r="D12" s="393" t="n">
        <v>22610.93</v>
      </c>
      <c r="E12" s="393" t="n">
        <v>1</v>
      </c>
      <c r="F12" s="394" t="n">
        <f aca="false">E12*D12</f>
        <v>22610.93</v>
      </c>
      <c r="G12" s="395"/>
      <c r="H12" s="395"/>
      <c r="I12" s="395"/>
      <c r="J12" s="395"/>
      <c r="K12" s="395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45" hidden="true" customHeight="false" outlineLevel="0" collapsed="false">
      <c r="A13" s="391" t="s">
        <v>270</v>
      </c>
      <c r="B13" s="392" t="s">
        <v>271</v>
      </c>
      <c r="C13" s="393" t="s">
        <v>140</v>
      </c>
      <c r="D13" s="393" t="n">
        <v>27935.92</v>
      </c>
      <c r="E13" s="393" t="n">
        <v>1</v>
      </c>
      <c r="F13" s="394" t="n">
        <f aca="false">E13*D13</f>
        <v>27935.92</v>
      </c>
      <c r="G13" s="395"/>
      <c r="H13" s="395"/>
      <c r="I13" s="395"/>
      <c r="J13" s="395"/>
      <c r="K13" s="395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30" hidden="true" customHeight="false" outlineLevel="0" collapsed="false">
      <c r="A14" s="391" t="s">
        <v>272</v>
      </c>
      <c r="B14" s="392" t="s">
        <v>273</v>
      </c>
      <c r="C14" s="393" t="s">
        <v>140</v>
      </c>
      <c r="D14" s="393" t="n">
        <v>414.8242</v>
      </c>
      <c r="E14" s="393" t="n">
        <v>1</v>
      </c>
      <c r="F14" s="394" t="n">
        <f aca="false">E14*D14</f>
        <v>414.8242</v>
      </c>
      <c r="G14" s="395"/>
      <c r="H14" s="395"/>
      <c r="I14" s="395"/>
      <c r="J14" s="395"/>
      <c r="K14" s="395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90" customFormat="true" ht="15" hidden="true" customHeight="false" outlineLevel="0" collapsed="false">
      <c r="A15" s="384" t="s">
        <v>91</v>
      </c>
      <c r="B15" s="396" t="s">
        <v>92</v>
      </c>
      <c r="C15" s="393"/>
      <c r="D15" s="397"/>
      <c r="E15" s="397"/>
      <c r="F15" s="387" t="n">
        <f aca="false">F16+F18+F19+F22+F23+F24+F26+F27+F28+F29+F30+F31+F33+F34+F35+F36+F37+F32+F38+F39+F40+F20+F21</f>
        <v>46872.1867</v>
      </c>
      <c r="G15" s="395"/>
      <c r="H15" s="395"/>
      <c r="I15" s="395"/>
      <c r="J15" s="395"/>
      <c r="K15" s="395"/>
    </row>
    <row r="16" customFormat="false" ht="30" hidden="true" customHeight="false" outlineLevel="0" collapsed="false">
      <c r="A16" s="398" t="s">
        <v>93</v>
      </c>
      <c r="B16" s="399" t="s">
        <v>274</v>
      </c>
      <c r="C16" s="393" t="s">
        <v>95</v>
      </c>
      <c r="D16" s="394" t="n">
        <f aca="false">F16/(E16+E17)</f>
        <v>2988.67502986858</v>
      </c>
      <c r="E16" s="400" t="n">
        <v>0.0825</v>
      </c>
      <c r="F16" s="394" t="n">
        <v>500.3042</v>
      </c>
      <c r="G16" s="395"/>
      <c r="H16" s="395"/>
      <c r="I16" s="395"/>
      <c r="J16" s="395"/>
      <c r="K16" s="395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0" hidden="true" customHeight="false" outlineLevel="0" collapsed="false">
      <c r="A17" s="398" t="s">
        <v>96</v>
      </c>
      <c r="B17" s="399" t="s">
        <v>275</v>
      </c>
      <c r="C17" s="393"/>
      <c r="D17" s="394"/>
      <c r="E17" s="394" t="n">
        <v>0.0849</v>
      </c>
      <c r="F17" s="394"/>
      <c r="G17" s="395"/>
      <c r="H17" s="395"/>
      <c r="I17" s="395"/>
      <c r="J17" s="395"/>
      <c r="K17" s="395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0" hidden="true" customHeight="false" outlineLevel="0" collapsed="false">
      <c r="A18" s="398" t="s">
        <v>98</v>
      </c>
      <c r="B18" s="401" t="s">
        <v>276</v>
      </c>
      <c r="C18" s="393" t="s">
        <v>95</v>
      </c>
      <c r="D18" s="394" t="n">
        <f aca="false">F18/E18</f>
        <v>2409.18310412574</v>
      </c>
      <c r="E18" s="402" t="n">
        <v>0.509</v>
      </c>
      <c r="F18" s="394" t="n">
        <v>1226.2742</v>
      </c>
      <c r="G18" s="395"/>
      <c r="H18" s="395"/>
      <c r="I18" s="395"/>
      <c r="J18" s="395"/>
      <c r="K18" s="395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0" hidden="true" customHeight="false" outlineLevel="0" collapsed="false">
      <c r="A19" s="398" t="s">
        <v>100</v>
      </c>
      <c r="B19" s="401" t="s">
        <v>277</v>
      </c>
      <c r="C19" s="393" t="s">
        <v>95</v>
      </c>
      <c r="D19" s="394" t="n">
        <f aca="false">F19/E19</f>
        <v>2785.62944619541</v>
      </c>
      <c r="E19" s="402" t="n">
        <v>0.2221</v>
      </c>
      <c r="F19" s="394" t="n">
        <v>618.6883</v>
      </c>
      <c r="G19" s="395"/>
      <c r="H19" s="395"/>
      <c r="I19" s="395"/>
      <c r="J19" s="395"/>
      <c r="K19" s="395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0" hidden="true" customHeight="false" outlineLevel="0" collapsed="false">
      <c r="A20" s="398" t="s">
        <v>102</v>
      </c>
      <c r="B20" s="403" t="s">
        <v>278</v>
      </c>
      <c r="C20" s="404" t="s">
        <v>95</v>
      </c>
      <c r="D20" s="394" t="n">
        <f aca="false">F20/E20</f>
        <v>3144.44444444444</v>
      </c>
      <c r="E20" s="402" t="n">
        <v>0.18</v>
      </c>
      <c r="F20" s="394" t="n">
        <v>566</v>
      </c>
      <c r="G20" s="395"/>
      <c r="H20" s="395"/>
      <c r="I20" s="395"/>
      <c r="J20" s="395"/>
      <c r="K20" s="395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0" hidden="true" customHeight="false" outlineLevel="0" collapsed="false">
      <c r="A21" s="398" t="s">
        <v>104</v>
      </c>
      <c r="B21" s="403" t="s">
        <v>279</v>
      </c>
      <c r="C21" s="404" t="s">
        <v>95</v>
      </c>
      <c r="D21" s="394" t="n">
        <f aca="false">F21/E21</f>
        <v>2798.65789473684</v>
      </c>
      <c r="E21" s="402" t="n">
        <v>0.38</v>
      </c>
      <c r="F21" s="394" t="n">
        <v>1063.49</v>
      </c>
      <c r="G21" s="395"/>
      <c r="H21" s="395"/>
      <c r="I21" s="395"/>
      <c r="J21" s="395"/>
      <c r="K21" s="395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45" hidden="true" customHeight="false" outlineLevel="0" collapsed="false">
      <c r="A22" s="398" t="s">
        <v>106</v>
      </c>
      <c r="B22" s="405" t="s">
        <v>280</v>
      </c>
      <c r="C22" s="393" t="s">
        <v>95</v>
      </c>
      <c r="D22" s="394" t="n">
        <f aca="false">F22/E22</f>
        <v>1280.09413580247</v>
      </c>
      <c r="E22" s="402" t="n">
        <v>6.48</v>
      </c>
      <c r="F22" s="394" t="n">
        <v>8295.01</v>
      </c>
      <c r="G22" s="395"/>
      <c r="H22" s="395"/>
      <c r="I22" s="395"/>
      <c r="J22" s="395"/>
      <c r="K22" s="395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45" hidden="true" customHeight="false" outlineLevel="0" collapsed="false">
      <c r="A23" s="398" t="s">
        <v>108</v>
      </c>
      <c r="B23" s="401" t="s">
        <v>281</v>
      </c>
      <c r="C23" s="393" t="s">
        <v>95</v>
      </c>
      <c r="D23" s="394" t="n">
        <f aca="false">F23/E23</f>
        <v>388.975683890577</v>
      </c>
      <c r="E23" s="402" t="n">
        <v>3.29</v>
      </c>
      <c r="F23" s="394" t="n">
        <v>1279.73</v>
      </c>
      <c r="G23" s="395"/>
      <c r="H23" s="395"/>
      <c r="I23" s="395"/>
      <c r="J23" s="395"/>
      <c r="K23" s="395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0" hidden="true" customHeight="false" outlineLevel="0" collapsed="false">
      <c r="A24" s="398" t="s">
        <v>110</v>
      </c>
      <c r="B24" s="399" t="s">
        <v>282</v>
      </c>
      <c r="C24" s="404" t="s">
        <v>95</v>
      </c>
      <c r="D24" s="394" t="n">
        <f aca="false">F24/E24</f>
        <v>4220.23076923077</v>
      </c>
      <c r="E24" s="402" t="n">
        <v>2.47</v>
      </c>
      <c r="F24" s="394" t="n">
        <v>10423.97</v>
      </c>
      <c r="G24" s="395"/>
      <c r="H24" s="395"/>
      <c r="I24" s="395"/>
      <c r="J24" s="395"/>
      <c r="K24" s="395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0" hidden="true" customHeight="false" outlineLevel="0" collapsed="false">
      <c r="A25" s="398" t="s">
        <v>112</v>
      </c>
      <c r="B25" s="403" t="s">
        <v>283</v>
      </c>
      <c r="C25" s="404"/>
      <c r="D25" s="394" t="n">
        <f aca="false">F25/E25</f>
        <v>0</v>
      </c>
      <c r="E25" s="402" t="n">
        <v>2.48</v>
      </c>
      <c r="F25" s="394"/>
      <c r="G25" s="395"/>
      <c r="H25" s="395"/>
      <c r="I25" s="395"/>
      <c r="J25" s="395"/>
      <c r="K25" s="395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0" hidden="true" customHeight="false" outlineLevel="0" collapsed="false">
      <c r="A26" s="398" t="s">
        <v>114</v>
      </c>
      <c r="B26" s="405" t="s">
        <v>284</v>
      </c>
      <c r="C26" s="393" t="s">
        <v>95</v>
      </c>
      <c r="D26" s="394" t="n">
        <f aca="false">F26/E26</f>
        <v>2650</v>
      </c>
      <c r="E26" s="402" t="n">
        <v>0.72</v>
      </c>
      <c r="F26" s="394" t="n">
        <v>1908</v>
      </c>
      <c r="G26" s="395"/>
      <c r="H26" s="395"/>
      <c r="I26" s="395"/>
      <c r="J26" s="395"/>
      <c r="K26" s="395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0" hidden="true" customHeight="false" outlineLevel="0" collapsed="false">
      <c r="A27" s="398" t="s">
        <v>285</v>
      </c>
      <c r="B27" s="406" t="s">
        <v>286</v>
      </c>
      <c r="C27" s="393" t="s">
        <v>95</v>
      </c>
      <c r="D27" s="394" t="n">
        <f aca="false">F27/E27</f>
        <v>2433.79487179487</v>
      </c>
      <c r="E27" s="402" t="n">
        <v>0.39</v>
      </c>
      <c r="F27" s="394" t="n">
        <v>949.18</v>
      </c>
      <c r="G27" s="395"/>
      <c r="H27" s="395"/>
      <c r="I27" s="395"/>
      <c r="J27" s="395"/>
      <c r="K27" s="395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0" hidden="true" customHeight="false" outlineLevel="0" collapsed="false">
      <c r="A28" s="398" t="s">
        <v>287</v>
      </c>
      <c r="B28" s="406" t="s">
        <v>288</v>
      </c>
      <c r="C28" s="393" t="s">
        <v>95</v>
      </c>
      <c r="D28" s="394" t="n">
        <f aca="false">F28/E28</f>
        <v>2631.8</v>
      </c>
      <c r="E28" s="402" t="n">
        <v>0.35</v>
      </c>
      <c r="F28" s="394" t="n">
        <v>921.13</v>
      </c>
      <c r="G28" s="395"/>
      <c r="H28" s="395"/>
      <c r="I28" s="395"/>
      <c r="J28" s="395"/>
      <c r="K28" s="395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0" hidden="true" customHeight="false" outlineLevel="0" collapsed="false">
      <c r="A29" s="398" t="s">
        <v>289</v>
      </c>
      <c r="B29" s="406" t="s">
        <v>290</v>
      </c>
      <c r="C29" s="393" t="s">
        <v>95</v>
      </c>
      <c r="D29" s="394" t="n">
        <f aca="false">F29/E29</f>
        <v>2514.09259259259</v>
      </c>
      <c r="E29" s="402" t="n">
        <v>0.54</v>
      </c>
      <c r="F29" s="394" t="n">
        <v>1357.61</v>
      </c>
      <c r="G29" s="395"/>
      <c r="H29" s="395"/>
      <c r="I29" s="395"/>
      <c r="J29" s="395"/>
      <c r="K29" s="395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0" hidden="true" customHeight="false" outlineLevel="0" collapsed="false">
      <c r="A30" s="398" t="s">
        <v>291</v>
      </c>
      <c r="B30" s="406" t="s">
        <v>292</v>
      </c>
      <c r="C30" s="393" t="s">
        <v>95</v>
      </c>
      <c r="D30" s="394" t="n">
        <f aca="false">F30/E30</f>
        <v>2408.05263157895</v>
      </c>
      <c r="E30" s="402" t="n">
        <v>0.57</v>
      </c>
      <c r="F30" s="394" t="n">
        <v>1372.59</v>
      </c>
      <c r="G30" s="407"/>
      <c r="H30" s="408"/>
      <c r="I30" s="408"/>
      <c r="J30" s="408"/>
      <c r="K30" s="408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0" hidden="true" customHeight="false" outlineLevel="0" collapsed="false">
      <c r="A31" s="398" t="s">
        <v>293</v>
      </c>
      <c r="B31" s="406" t="s">
        <v>294</v>
      </c>
      <c r="C31" s="393" t="s">
        <v>95</v>
      </c>
      <c r="D31" s="394" t="n">
        <f aca="false">F31/E31</f>
        <v>1933.65714285714</v>
      </c>
      <c r="E31" s="402" t="n">
        <v>0.35</v>
      </c>
      <c r="F31" s="394" t="n">
        <v>676.78</v>
      </c>
      <c r="G31" s="409"/>
      <c r="H31" s="409"/>
      <c r="I31" s="409"/>
      <c r="J31" s="409"/>
      <c r="K31" s="409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0" hidden="true" customHeight="false" outlineLevel="0" collapsed="false">
      <c r="A32" s="398" t="s">
        <v>295</v>
      </c>
      <c r="B32" s="406" t="s">
        <v>296</v>
      </c>
      <c r="C32" s="393" t="s">
        <v>95</v>
      </c>
      <c r="D32" s="394" t="n">
        <f aca="false">F32/E32</f>
        <v>1754.94117647059</v>
      </c>
      <c r="E32" s="402" t="n">
        <v>0.51</v>
      </c>
      <c r="F32" s="394" t="n">
        <v>895.02</v>
      </c>
      <c r="G32" s="395"/>
      <c r="H32" s="395"/>
      <c r="I32" s="395"/>
      <c r="J32" s="395"/>
      <c r="K32" s="395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45" hidden="true" customHeight="false" outlineLevel="0" collapsed="false">
      <c r="A33" s="398" t="s">
        <v>297</v>
      </c>
      <c r="B33" s="406" t="s">
        <v>298</v>
      </c>
      <c r="C33" s="393" t="s">
        <v>95</v>
      </c>
      <c r="D33" s="394" t="n">
        <f aca="false">F33/E33</f>
        <v>1363.41801801802</v>
      </c>
      <c r="E33" s="402" t="n">
        <v>5.55</v>
      </c>
      <c r="F33" s="394" t="n">
        <v>7566.97</v>
      </c>
      <c r="G33" s="395"/>
      <c r="H33" s="395"/>
      <c r="I33" s="395"/>
      <c r="J33" s="395"/>
      <c r="K33" s="395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45" hidden="true" customHeight="false" outlineLevel="0" collapsed="false">
      <c r="A34" s="398" t="s">
        <v>299</v>
      </c>
      <c r="B34" s="406" t="s">
        <v>300</v>
      </c>
      <c r="C34" s="393" t="s">
        <v>95</v>
      </c>
      <c r="D34" s="394" t="n">
        <f aca="false">F34/E34</f>
        <v>1443.53636363636</v>
      </c>
      <c r="E34" s="402" t="n">
        <v>1.1</v>
      </c>
      <c r="F34" s="394" t="n">
        <v>1587.89</v>
      </c>
      <c r="G34" s="395"/>
      <c r="H34" s="395"/>
      <c r="I34" s="395"/>
      <c r="J34" s="395"/>
      <c r="K34" s="395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45" hidden="true" customHeight="false" outlineLevel="0" collapsed="false">
      <c r="A35" s="398" t="s">
        <v>301</v>
      </c>
      <c r="B35" s="406" t="s">
        <v>302</v>
      </c>
      <c r="C35" s="393" t="s">
        <v>95</v>
      </c>
      <c r="D35" s="394" t="n">
        <f aca="false">F35/E35</f>
        <v>1530.01724137931</v>
      </c>
      <c r="E35" s="402" t="n">
        <v>1.16</v>
      </c>
      <c r="F35" s="394" t="n">
        <v>1774.82</v>
      </c>
      <c r="G35" s="395"/>
      <c r="H35" s="395"/>
      <c r="I35" s="395"/>
      <c r="J35" s="395"/>
      <c r="K35" s="395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45" hidden="true" customHeight="false" outlineLevel="0" collapsed="false">
      <c r="A36" s="398" t="s">
        <v>303</v>
      </c>
      <c r="B36" s="406" t="s">
        <v>304</v>
      </c>
      <c r="C36" s="393" t="s">
        <v>95</v>
      </c>
      <c r="D36" s="394" t="n">
        <f aca="false">F36/E36</f>
        <v>1213.57978723404</v>
      </c>
      <c r="E36" s="402" t="n">
        <v>1.88</v>
      </c>
      <c r="F36" s="394" t="n">
        <v>2281.53</v>
      </c>
      <c r="G36" s="395"/>
      <c r="H36" s="395"/>
      <c r="I36" s="395"/>
      <c r="J36" s="395"/>
      <c r="K36" s="395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45" hidden="true" customHeight="false" outlineLevel="0" collapsed="false">
      <c r="A37" s="398" t="s">
        <v>305</v>
      </c>
      <c r="B37" s="406" t="s">
        <v>306</v>
      </c>
      <c r="C37" s="393" t="s">
        <v>95</v>
      </c>
      <c r="D37" s="394" t="n">
        <f aca="false">F37/E37</f>
        <v>375.507936507937</v>
      </c>
      <c r="E37" s="402" t="n">
        <v>1.89</v>
      </c>
      <c r="F37" s="394" t="n">
        <v>709.71</v>
      </c>
      <c r="G37" s="395"/>
      <c r="H37" s="395"/>
      <c r="I37" s="395"/>
      <c r="J37" s="395"/>
      <c r="K37" s="395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45" hidden="true" customHeight="false" outlineLevel="0" collapsed="false">
      <c r="A38" s="398" t="s">
        <v>307</v>
      </c>
      <c r="B38" s="406" t="s">
        <v>308</v>
      </c>
      <c r="C38" s="393" t="s">
        <v>95</v>
      </c>
      <c r="D38" s="394" t="n">
        <f aca="false">F38/E38</f>
        <v>1361.09090909091</v>
      </c>
      <c r="E38" s="402" t="n">
        <v>0.22</v>
      </c>
      <c r="F38" s="394" t="n">
        <v>299.44</v>
      </c>
      <c r="G38" s="395"/>
      <c r="H38" s="395"/>
      <c r="I38" s="395"/>
      <c r="J38" s="395"/>
      <c r="K38" s="395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0" hidden="true" customHeight="false" outlineLevel="0" collapsed="false">
      <c r="A39" s="398" t="s">
        <v>309</v>
      </c>
      <c r="B39" s="406" t="s">
        <v>310</v>
      </c>
      <c r="C39" s="393" t="s">
        <v>95</v>
      </c>
      <c r="D39" s="394" t="n">
        <f aca="false">F39/E39</f>
        <v>1576.7619047619</v>
      </c>
      <c r="E39" s="402" t="n">
        <v>0.21</v>
      </c>
      <c r="F39" s="394" t="n">
        <v>331.12</v>
      </c>
      <c r="G39" s="395"/>
      <c r="H39" s="395"/>
      <c r="I39" s="395"/>
      <c r="J39" s="395"/>
      <c r="K39" s="395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45" hidden="true" customHeight="false" outlineLevel="0" collapsed="false">
      <c r="A40" s="398" t="s">
        <v>311</v>
      </c>
      <c r="B40" s="406" t="s">
        <v>312</v>
      </c>
      <c r="C40" s="393" t="s">
        <v>95</v>
      </c>
      <c r="D40" s="394" t="n">
        <f aca="false">F40/E40</f>
        <v>1067.72</v>
      </c>
      <c r="E40" s="402" t="n">
        <v>0.25</v>
      </c>
      <c r="F40" s="394" t="n">
        <v>266.93</v>
      </c>
      <c r="G40" s="395"/>
      <c r="H40" s="395"/>
      <c r="I40" s="395"/>
      <c r="J40" s="395"/>
      <c r="K40" s="395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410" t="s">
        <v>116</v>
      </c>
      <c r="B41" s="411" t="s">
        <v>117</v>
      </c>
      <c r="C41" s="397"/>
      <c r="D41" s="412"/>
      <c r="E41" s="397"/>
      <c r="F41" s="413" t="e">
        <f aca="false">F55</f>
        <v>#VALUE!</v>
      </c>
      <c r="G41" s="395"/>
      <c r="H41" s="395"/>
      <c r="I41" s="395"/>
      <c r="J41" s="395"/>
      <c r="K41" s="395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true" customHeight="false" outlineLevel="0" collapsed="false">
      <c r="A42" s="414"/>
      <c r="B42" s="415"/>
      <c r="C42" s="416"/>
      <c r="D42" s="394"/>
      <c r="E42" s="393"/>
      <c r="F42" s="394"/>
      <c r="G42" s="395"/>
      <c r="H42" s="395"/>
      <c r="I42" s="395"/>
      <c r="J42" s="395"/>
      <c r="K42" s="395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90" hidden="true" customHeight="false" outlineLevel="0" collapsed="false">
      <c r="A43" s="414" t="s">
        <v>121</v>
      </c>
      <c r="B43" s="415" t="s">
        <v>313</v>
      </c>
      <c r="C43" s="416" t="s">
        <v>140</v>
      </c>
      <c r="D43" s="394" t="n">
        <v>607.463</v>
      </c>
      <c r="E43" s="393" t="n">
        <v>1</v>
      </c>
      <c r="F43" s="416" t="n">
        <f aca="false">E43*D43</f>
        <v>607.463</v>
      </c>
      <c r="G43" s="395"/>
      <c r="H43" s="395"/>
      <c r="I43" s="395"/>
      <c r="J43" s="395"/>
      <c r="K43" s="395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75" hidden="true" customHeight="false" outlineLevel="0" collapsed="false">
      <c r="A44" s="414" t="s">
        <v>123</v>
      </c>
      <c r="B44" s="415" t="s">
        <v>314</v>
      </c>
      <c r="C44" s="416" t="s">
        <v>140</v>
      </c>
      <c r="D44" s="394" t="n">
        <v>631.682</v>
      </c>
      <c r="E44" s="393" t="n">
        <v>1</v>
      </c>
      <c r="F44" s="416" t="n">
        <f aca="false">E44*D44</f>
        <v>631.682</v>
      </c>
      <c r="G44" s="395"/>
      <c r="H44" s="395"/>
      <c r="I44" s="395"/>
      <c r="J44" s="395"/>
      <c r="K44" s="395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75" hidden="true" customHeight="false" outlineLevel="0" collapsed="false">
      <c r="A45" s="414" t="s">
        <v>127</v>
      </c>
      <c r="B45" s="415" t="s">
        <v>315</v>
      </c>
      <c r="C45" s="393" t="s">
        <v>140</v>
      </c>
      <c r="D45" s="394" t="n">
        <v>299.731</v>
      </c>
      <c r="E45" s="393" t="n">
        <v>1</v>
      </c>
      <c r="F45" s="394" t="n">
        <f aca="false">E45*D45</f>
        <v>299.731</v>
      </c>
      <c r="G45" s="395"/>
      <c r="H45" s="395"/>
      <c r="I45" s="395"/>
      <c r="J45" s="395"/>
      <c r="K45" s="395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75" hidden="true" customHeight="false" outlineLevel="0" collapsed="false">
      <c r="A46" s="414" t="s">
        <v>125</v>
      </c>
      <c r="B46" s="415" t="s">
        <v>316</v>
      </c>
      <c r="C46" s="393" t="s">
        <v>140</v>
      </c>
      <c r="D46" s="394" t="n">
        <v>293.943</v>
      </c>
      <c r="E46" s="393" t="n">
        <v>1</v>
      </c>
      <c r="F46" s="394" t="n">
        <f aca="false">E46*D46</f>
        <v>293.943</v>
      </c>
      <c r="G46" s="395"/>
      <c r="H46" s="395"/>
      <c r="I46" s="395"/>
      <c r="J46" s="395"/>
      <c r="K46" s="395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75" hidden="true" customHeight="false" outlineLevel="0" collapsed="false">
      <c r="A47" s="414" t="s">
        <v>130</v>
      </c>
      <c r="B47" s="417" t="s">
        <v>317</v>
      </c>
      <c r="C47" s="393" t="s">
        <v>140</v>
      </c>
      <c r="D47" s="394" t="n">
        <v>296.233</v>
      </c>
      <c r="E47" s="393" t="n">
        <v>1</v>
      </c>
      <c r="F47" s="394" t="n">
        <f aca="false">E47*D47</f>
        <v>296.233</v>
      </c>
      <c r="G47" s="395"/>
      <c r="H47" s="395"/>
      <c r="I47" s="395"/>
      <c r="J47" s="395"/>
      <c r="K47" s="395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75" hidden="true" customHeight="false" outlineLevel="0" collapsed="false">
      <c r="A48" s="414" t="s">
        <v>318</v>
      </c>
      <c r="B48" s="415" t="s">
        <v>319</v>
      </c>
      <c r="C48" s="393" t="s">
        <v>140</v>
      </c>
      <c r="D48" s="394" t="n">
        <v>204.923</v>
      </c>
      <c r="E48" s="393" t="n">
        <v>1</v>
      </c>
      <c r="F48" s="400" t="n">
        <f aca="false">E48*D48</f>
        <v>204.923</v>
      </c>
      <c r="G48" s="395"/>
      <c r="H48" s="395"/>
      <c r="I48" s="395"/>
      <c r="J48" s="395"/>
      <c r="K48" s="395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75" hidden="true" customHeight="false" outlineLevel="0" collapsed="false">
      <c r="A49" s="414" t="s">
        <v>320</v>
      </c>
      <c r="B49" s="415" t="s">
        <v>321</v>
      </c>
      <c r="C49" s="393" t="s">
        <v>140</v>
      </c>
      <c r="D49" s="394" t="n">
        <v>276.877</v>
      </c>
      <c r="E49" s="393" t="n">
        <v>1</v>
      </c>
      <c r="F49" s="400" t="n">
        <f aca="false">E49*D49</f>
        <v>276.877</v>
      </c>
      <c r="G49" s="395"/>
      <c r="H49" s="395"/>
      <c r="I49" s="395"/>
      <c r="J49" s="395"/>
      <c r="K49" s="395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60" hidden="true" customHeight="false" outlineLevel="0" collapsed="false">
      <c r="A50" s="414" t="s">
        <v>322</v>
      </c>
      <c r="B50" s="417" t="s">
        <v>323</v>
      </c>
      <c r="C50" s="393" t="s">
        <v>140</v>
      </c>
      <c r="D50" s="394" t="n">
        <v>158.463</v>
      </c>
      <c r="E50" s="393" t="n">
        <v>1</v>
      </c>
      <c r="F50" s="394" t="n">
        <f aca="false">E50*D50</f>
        <v>158.463</v>
      </c>
      <c r="G50" s="407"/>
      <c r="H50" s="408"/>
      <c r="I50" s="408"/>
      <c r="J50" s="408"/>
      <c r="K50" s="408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90" hidden="true" customHeight="false" outlineLevel="0" collapsed="false">
      <c r="A51" s="414" t="s">
        <v>324</v>
      </c>
      <c r="B51" s="418" t="s">
        <v>325</v>
      </c>
      <c r="C51" s="393" t="s">
        <v>140</v>
      </c>
      <c r="D51" s="394" t="n">
        <v>339.22</v>
      </c>
      <c r="E51" s="393" t="n">
        <v>1</v>
      </c>
      <c r="F51" s="419" t="n">
        <v>339.22</v>
      </c>
      <c r="G51" s="409"/>
      <c r="H51" s="409"/>
      <c r="I51" s="409"/>
      <c r="J51" s="409"/>
      <c r="K51" s="409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90" hidden="true" customHeight="false" outlineLevel="0" collapsed="false">
      <c r="A52" s="414" t="s">
        <v>326</v>
      </c>
      <c r="B52" s="401" t="s">
        <v>327</v>
      </c>
      <c r="C52" s="393" t="s">
        <v>140</v>
      </c>
      <c r="D52" s="394" t="n">
        <v>400</v>
      </c>
      <c r="E52" s="393" t="n">
        <v>1</v>
      </c>
      <c r="F52" s="419" t="n">
        <v>400</v>
      </c>
      <c r="G52" s="420"/>
      <c r="H52" s="421"/>
      <c r="I52" s="421"/>
      <c r="J52" s="421"/>
      <c r="K52" s="421"/>
    </row>
    <row r="53" customFormat="false" ht="45" hidden="true" customHeight="false" outlineLevel="0" collapsed="false">
      <c r="A53" s="414" t="s">
        <v>328</v>
      </c>
      <c r="B53" s="422" t="s">
        <v>329</v>
      </c>
      <c r="C53" s="393" t="s">
        <v>140</v>
      </c>
      <c r="D53" s="394" t="n">
        <v>478.373</v>
      </c>
      <c r="E53" s="393" t="n">
        <v>1</v>
      </c>
      <c r="F53" s="419" t="n">
        <f aca="false">E53*D53</f>
        <v>478.373</v>
      </c>
      <c r="G53" s="420"/>
      <c r="H53" s="421"/>
      <c r="I53" s="421"/>
      <c r="J53" s="421"/>
      <c r="K53" s="421"/>
    </row>
    <row r="54" customFormat="false" ht="45" hidden="true" customHeight="false" outlineLevel="0" collapsed="false">
      <c r="A54" s="414" t="s">
        <v>330</v>
      </c>
      <c r="B54" s="422" t="s">
        <v>331</v>
      </c>
      <c r="C54" s="393" t="s">
        <v>140</v>
      </c>
      <c r="D54" s="394" t="n">
        <v>30</v>
      </c>
      <c r="E54" s="393" t="n">
        <v>5</v>
      </c>
      <c r="F54" s="419" t="n">
        <f aca="false">E54*D54</f>
        <v>150</v>
      </c>
      <c r="G54" s="420"/>
      <c r="H54" s="421"/>
      <c r="I54" s="421"/>
      <c r="J54" s="421"/>
      <c r="K54" s="421"/>
    </row>
    <row r="55" customFormat="false" ht="94.5" hidden="false" customHeight="false" outlineLevel="0" collapsed="false">
      <c r="A55" s="414" t="s">
        <v>118</v>
      </c>
      <c r="B55" s="161" t="s">
        <v>332</v>
      </c>
      <c r="C55" s="162" t="s">
        <v>140</v>
      </c>
      <c r="D55" s="124" t="e">
        <f aca="false">'6. проведення закупівлі '!#ref!</f>
        <v>#VALUE!</v>
      </c>
      <c r="E55" s="124" t="e">
        <f aca="false">F55/D55</f>
        <v>#VALUE!</v>
      </c>
      <c r="F55" s="124" t="e">
        <f aca="false">'6. проведення закупівлі '!#ref!</f>
        <v>#VALUE!</v>
      </c>
      <c r="G55" s="420"/>
      <c r="H55" s="421" t="s">
        <v>20</v>
      </c>
      <c r="I55" s="421"/>
      <c r="J55" s="421"/>
      <c r="K55" s="421"/>
      <c r="L55" s="423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60" hidden="true" customHeight="false" outlineLevel="0" collapsed="false">
      <c r="A56" s="414" t="s">
        <v>333</v>
      </c>
      <c r="B56" s="422" t="s">
        <v>334</v>
      </c>
      <c r="C56" s="393" t="s">
        <v>140</v>
      </c>
      <c r="D56" s="394" t="n">
        <f aca="false">1500+954.42</f>
        <v>2454.42</v>
      </c>
      <c r="E56" s="393" t="n">
        <v>1</v>
      </c>
      <c r="F56" s="419" t="n">
        <f aca="false">E56*D56</f>
        <v>2454.42</v>
      </c>
      <c r="G56" s="424"/>
      <c r="H56" s="380"/>
      <c r="I56" s="380"/>
      <c r="J56" s="380"/>
      <c r="K56" s="38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90" hidden="true" customHeight="false" outlineLevel="0" collapsed="false">
      <c r="A57" s="414" t="s">
        <v>335</v>
      </c>
      <c r="B57" s="415" t="s">
        <v>336</v>
      </c>
      <c r="C57" s="393" t="s">
        <v>140</v>
      </c>
      <c r="D57" s="394" t="n">
        <v>635</v>
      </c>
      <c r="E57" s="393" t="n">
        <v>1</v>
      </c>
      <c r="F57" s="419" t="n">
        <f aca="false">E57*D57</f>
        <v>635</v>
      </c>
      <c r="G57" s="407"/>
      <c r="H57" s="408"/>
      <c r="I57" s="408"/>
      <c r="J57" s="408"/>
      <c r="K57" s="408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90" hidden="true" customHeight="false" outlineLevel="0" collapsed="false">
      <c r="A58" s="414" t="s">
        <v>337</v>
      </c>
      <c r="B58" s="415" t="s">
        <v>338</v>
      </c>
      <c r="C58" s="393" t="s">
        <v>140</v>
      </c>
      <c r="D58" s="394" t="n">
        <v>340</v>
      </c>
      <c r="E58" s="393" t="n">
        <v>1</v>
      </c>
      <c r="F58" s="419" t="n">
        <f aca="false">E58*D58</f>
        <v>340</v>
      </c>
      <c r="G58" s="425"/>
      <c r="H58" s="425"/>
      <c r="I58" s="425"/>
      <c r="J58" s="425"/>
      <c r="K58" s="425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390" customFormat="true" ht="90" hidden="true" customHeight="false" outlineLevel="0" collapsed="false">
      <c r="A59" s="414" t="s">
        <v>339</v>
      </c>
      <c r="B59" s="415" t="s">
        <v>340</v>
      </c>
      <c r="C59" s="393" t="s">
        <v>140</v>
      </c>
      <c r="D59" s="394" t="n">
        <v>320</v>
      </c>
      <c r="E59" s="393" t="n">
        <v>1</v>
      </c>
      <c r="F59" s="419" t="n">
        <f aca="false">E59*D59</f>
        <v>320</v>
      </c>
      <c r="G59" s="388"/>
      <c r="H59" s="388"/>
      <c r="I59" s="388"/>
      <c r="J59" s="393"/>
      <c r="K59" s="388"/>
    </row>
    <row r="60" customFormat="false" ht="90" hidden="true" customHeight="false" outlineLevel="0" collapsed="false">
      <c r="A60" s="414" t="s">
        <v>341</v>
      </c>
      <c r="B60" s="415" t="s">
        <v>342</v>
      </c>
      <c r="C60" s="393" t="s">
        <v>140</v>
      </c>
      <c r="D60" s="394" t="n">
        <v>320</v>
      </c>
      <c r="E60" s="393" t="n">
        <v>1</v>
      </c>
      <c r="F60" s="419" t="n">
        <f aca="false">E60*D60</f>
        <v>320</v>
      </c>
      <c r="G60" s="407"/>
      <c r="H60" s="408"/>
      <c r="I60" s="408"/>
      <c r="J60" s="408"/>
      <c r="K60" s="408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90" hidden="true" customHeight="false" outlineLevel="0" collapsed="false">
      <c r="A61" s="414" t="s">
        <v>343</v>
      </c>
      <c r="B61" s="415" t="s">
        <v>344</v>
      </c>
      <c r="C61" s="393" t="s">
        <v>140</v>
      </c>
      <c r="D61" s="394" t="n">
        <v>320</v>
      </c>
      <c r="E61" s="393" t="n">
        <v>1</v>
      </c>
      <c r="F61" s="419" t="n">
        <f aca="false">E61*D61</f>
        <v>320</v>
      </c>
      <c r="G61" s="426"/>
      <c r="H61" s="426"/>
      <c r="I61" s="388"/>
      <c r="J61" s="427"/>
      <c r="K61" s="408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60" hidden="true" customHeight="false" outlineLevel="0" collapsed="false">
      <c r="A62" s="414" t="s">
        <v>345</v>
      </c>
      <c r="B62" s="415" t="s">
        <v>346</v>
      </c>
      <c r="C62" s="393" t="s">
        <v>95</v>
      </c>
      <c r="D62" s="394" t="n">
        <v>172.27</v>
      </c>
      <c r="E62" s="393" t="n">
        <v>0.2</v>
      </c>
      <c r="F62" s="419" t="n">
        <v>34.454</v>
      </c>
      <c r="G62" s="407"/>
      <c r="H62" s="408"/>
      <c r="I62" s="408"/>
      <c r="J62" s="421"/>
      <c r="K62" s="408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60" hidden="true" customHeight="false" outlineLevel="0" collapsed="false">
      <c r="A63" s="414" t="s">
        <v>347</v>
      </c>
      <c r="B63" s="415" t="s">
        <v>348</v>
      </c>
      <c r="C63" s="393" t="s">
        <v>95</v>
      </c>
      <c r="D63" s="394" t="n">
        <v>152.25</v>
      </c>
      <c r="E63" s="393" t="n">
        <v>0.37</v>
      </c>
      <c r="F63" s="419" t="n">
        <v>56.3325</v>
      </c>
      <c r="G63" s="407"/>
      <c r="H63" s="408"/>
      <c r="I63" s="408"/>
      <c r="J63" s="408"/>
      <c r="K63" s="408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60" hidden="true" customHeight="false" outlineLevel="0" collapsed="false">
      <c r="A64" s="414" t="s">
        <v>349</v>
      </c>
      <c r="B64" s="415" t="s">
        <v>350</v>
      </c>
      <c r="C64" s="393" t="s">
        <v>95</v>
      </c>
      <c r="D64" s="394" t="n">
        <f aca="false">F64/E64</f>
        <v>172.27</v>
      </c>
      <c r="E64" s="393" t="n">
        <v>0.2</v>
      </c>
      <c r="F64" s="419" t="n">
        <v>34.454</v>
      </c>
      <c r="G64" s="407"/>
      <c r="H64" s="408"/>
      <c r="I64" s="408"/>
      <c r="J64" s="408"/>
      <c r="K64" s="408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60" hidden="true" customHeight="false" outlineLevel="0" collapsed="false">
      <c r="A65" s="414" t="s">
        <v>351</v>
      </c>
      <c r="B65" s="415" t="s">
        <v>352</v>
      </c>
      <c r="C65" s="393" t="s">
        <v>95</v>
      </c>
      <c r="D65" s="394" t="n">
        <f aca="false">F65/E65</f>
        <v>192.36</v>
      </c>
      <c r="E65" s="393" t="n">
        <v>0.12</v>
      </c>
      <c r="F65" s="419" t="n">
        <v>23.0832</v>
      </c>
      <c r="G65" s="407"/>
      <c r="H65" s="408"/>
      <c r="I65" s="408"/>
      <c r="J65" s="408"/>
      <c r="K65" s="408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" hidden="true" customHeight="false" outlineLevel="0" collapsed="false">
      <c r="A66" s="414" t="s">
        <v>353</v>
      </c>
      <c r="B66" s="415" t="s">
        <v>354</v>
      </c>
      <c r="C66" s="393" t="s">
        <v>95</v>
      </c>
      <c r="D66" s="394" t="n">
        <f aca="false">F66/E66</f>
        <v>139.85</v>
      </c>
      <c r="E66" s="393" t="n">
        <v>0.545</v>
      </c>
      <c r="F66" s="419" t="n">
        <v>76.21825</v>
      </c>
      <c r="G66" s="407"/>
      <c r="H66" s="408"/>
      <c r="I66" s="408"/>
      <c r="J66" s="408"/>
      <c r="K66" s="408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" hidden="true" customHeight="false" outlineLevel="0" collapsed="false">
      <c r="A67" s="414" t="s">
        <v>355</v>
      </c>
      <c r="B67" s="415" t="s">
        <v>356</v>
      </c>
      <c r="C67" s="393" t="s">
        <v>95</v>
      </c>
      <c r="D67" s="394" t="n">
        <f aca="false">F67/E67</f>
        <v>152.25</v>
      </c>
      <c r="E67" s="393" t="n">
        <v>0.37</v>
      </c>
      <c r="F67" s="419" t="n">
        <v>56.3325</v>
      </c>
      <c r="G67" s="407"/>
      <c r="H67" s="408"/>
      <c r="I67" s="408"/>
      <c r="J67" s="408"/>
      <c r="K67" s="408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45" hidden="true" customHeight="false" outlineLevel="0" collapsed="false">
      <c r="A68" s="414" t="s">
        <v>357</v>
      </c>
      <c r="B68" s="415" t="s">
        <v>358</v>
      </c>
      <c r="C68" s="393" t="s">
        <v>95</v>
      </c>
      <c r="D68" s="394" t="n">
        <f aca="false">F68/E68</f>
        <v>79.77</v>
      </c>
      <c r="E68" s="393" t="n">
        <v>1.176</v>
      </c>
      <c r="F68" s="419" t="n">
        <v>93.80952</v>
      </c>
      <c r="G68" s="407"/>
      <c r="H68" s="408"/>
      <c r="I68" s="408"/>
      <c r="J68" s="408"/>
      <c r="K68" s="408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45" hidden="true" customHeight="false" outlineLevel="0" collapsed="false">
      <c r="A69" s="414" t="s">
        <v>359</v>
      </c>
      <c r="B69" s="415" t="s">
        <v>360</v>
      </c>
      <c r="C69" s="393" t="s">
        <v>95</v>
      </c>
      <c r="D69" s="394" t="n">
        <f aca="false">F69/E69</f>
        <v>79.77</v>
      </c>
      <c r="E69" s="393" t="n">
        <v>1.11</v>
      </c>
      <c r="F69" s="419" t="n">
        <v>88.5447</v>
      </c>
      <c r="G69" s="407"/>
      <c r="H69" s="408"/>
      <c r="I69" s="408"/>
      <c r="J69" s="408"/>
      <c r="K69" s="408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45" hidden="true" customHeight="false" outlineLevel="0" collapsed="false">
      <c r="A70" s="414" t="s">
        <v>361</v>
      </c>
      <c r="B70" s="415" t="s">
        <v>362</v>
      </c>
      <c r="C70" s="393" t="s">
        <v>95</v>
      </c>
      <c r="D70" s="394" t="n">
        <f aca="false">F70/E70</f>
        <v>141.35</v>
      </c>
      <c r="E70" s="393" t="n">
        <v>0.51</v>
      </c>
      <c r="F70" s="419" t="n">
        <v>72.0885</v>
      </c>
      <c r="G70" s="407"/>
      <c r="H70" s="408"/>
      <c r="I70" s="408"/>
      <c r="J70" s="408"/>
      <c r="K70" s="408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45" hidden="true" customHeight="false" outlineLevel="0" collapsed="false">
      <c r="A71" s="414" t="s">
        <v>363</v>
      </c>
      <c r="B71" s="415" t="s">
        <v>364</v>
      </c>
      <c r="C71" s="393" t="s">
        <v>95</v>
      </c>
      <c r="D71" s="394" t="n">
        <f aca="false">F71/E71</f>
        <v>79.77</v>
      </c>
      <c r="E71" s="393" t="n">
        <v>1.16</v>
      </c>
      <c r="F71" s="419" t="n">
        <v>92.5332</v>
      </c>
      <c r="G71" s="409"/>
      <c r="H71" s="409"/>
      <c r="I71" s="409"/>
      <c r="J71" s="409"/>
      <c r="K71" s="409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45" hidden="true" customHeight="false" outlineLevel="0" collapsed="false">
      <c r="A72" s="414" t="s">
        <v>365</v>
      </c>
      <c r="B72" s="415" t="s">
        <v>366</v>
      </c>
      <c r="C72" s="393" t="s">
        <v>95</v>
      </c>
      <c r="D72" s="394" t="n">
        <f aca="false">F72/E72</f>
        <v>79.77</v>
      </c>
      <c r="E72" s="393" t="n">
        <v>1.3</v>
      </c>
      <c r="F72" s="419" t="n">
        <v>103.701</v>
      </c>
      <c r="G72" s="407"/>
      <c r="H72" s="408"/>
      <c r="I72" s="408"/>
      <c r="J72" s="421"/>
      <c r="K72" s="408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45" hidden="true" customHeight="false" outlineLevel="0" collapsed="false">
      <c r="A73" s="414" t="s">
        <v>367</v>
      </c>
      <c r="B73" s="415" t="s">
        <v>368</v>
      </c>
      <c r="C73" s="393" t="s">
        <v>95</v>
      </c>
      <c r="D73" s="394" t="n">
        <f aca="false">F73/E73</f>
        <v>79.77</v>
      </c>
      <c r="E73" s="393" t="n">
        <v>1.04</v>
      </c>
      <c r="F73" s="419" t="n">
        <v>82.9608</v>
      </c>
      <c r="G73" s="407"/>
      <c r="H73" s="408"/>
      <c r="I73" s="408"/>
      <c r="J73" s="408"/>
      <c r="K73" s="408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45" hidden="true" customHeight="false" outlineLevel="0" collapsed="false">
      <c r="A74" s="414" t="s">
        <v>369</v>
      </c>
      <c r="B74" s="415" t="s">
        <v>370</v>
      </c>
      <c r="C74" s="393" t="s">
        <v>95</v>
      </c>
      <c r="D74" s="394" t="n">
        <f aca="false">F74/E74</f>
        <v>153.37</v>
      </c>
      <c r="E74" s="393" t="n">
        <v>0.38</v>
      </c>
      <c r="F74" s="419" t="n">
        <v>58.2806</v>
      </c>
      <c r="G74" s="425"/>
      <c r="H74" s="425"/>
      <c r="I74" s="425"/>
      <c r="J74" s="425"/>
      <c r="K74" s="425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45" hidden="true" customHeight="false" outlineLevel="0" collapsed="false">
      <c r="A75" s="414" t="s">
        <v>371</v>
      </c>
      <c r="B75" s="415" t="s">
        <v>372</v>
      </c>
      <c r="C75" s="393" t="s">
        <v>95</v>
      </c>
      <c r="D75" s="394" t="n">
        <f aca="false">F75/E75</f>
        <v>153.37</v>
      </c>
      <c r="E75" s="393" t="n">
        <v>0.38</v>
      </c>
      <c r="F75" s="419" t="n">
        <v>58.2806</v>
      </c>
      <c r="G75" s="428"/>
      <c r="H75" s="428"/>
      <c r="I75" s="428"/>
      <c r="J75" s="428"/>
      <c r="K75" s="428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45" hidden="true" customHeight="false" outlineLevel="0" collapsed="false">
      <c r="A76" s="414" t="s">
        <v>373</v>
      </c>
      <c r="B76" s="415" t="s">
        <v>374</v>
      </c>
      <c r="C76" s="393" t="s">
        <v>95</v>
      </c>
      <c r="D76" s="394" t="n">
        <f aca="false">F76/E76</f>
        <v>79.77</v>
      </c>
      <c r="E76" s="393" t="n">
        <v>2.1</v>
      </c>
      <c r="F76" s="419" t="n">
        <v>167.517</v>
      </c>
      <c r="G76" s="428"/>
      <c r="H76" s="428"/>
      <c r="I76" s="428"/>
      <c r="J76" s="428"/>
      <c r="K76" s="428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45" hidden="true" customHeight="false" outlineLevel="0" collapsed="false">
      <c r="A77" s="414" t="s">
        <v>375</v>
      </c>
      <c r="B77" s="415" t="s">
        <v>376</v>
      </c>
      <c r="C77" s="393" t="s">
        <v>95</v>
      </c>
      <c r="D77" s="394" t="n">
        <f aca="false">F77/E77</f>
        <v>143.75</v>
      </c>
      <c r="E77" s="393" t="n">
        <v>0.5</v>
      </c>
      <c r="F77" s="419" t="n">
        <v>71.875</v>
      </c>
      <c r="G77" s="407"/>
      <c r="H77" s="408"/>
      <c r="I77" s="408"/>
      <c r="J77" s="408"/>
      <c r="K77" s="408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45" hidden="true" customHeight="false" outlineLevel="0" collapsed="false">
      <c r="A78" s="414" t="s">
        <v>377</v>
      </c>
      <c r="B78" s="415" t="s">
        <v>378</v>
      </c>
      <c r="C78" s="393" t="s">
        <v>95</v>
      </c>
      <c r="D78" s="394" t="n">
        <f aca="false">F78/E78</f>
        <v>165.24</v>
      </c>
      <c r="E78" s="393" t="n">
        <v>0.2</v>
      </c>
      <c r="F78" s="419" t="n">
        <v>33.048</v>
      </c>
      <c r="G78" s="409"/>
      <c r="H78" s="409"/>
      <c r="I78" s="409"/>
      <c r="J78" s="409"/>
      <c r="K78" s="409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60" hidden="true" customHeight="false" outlineLevel="0" collapsed="false">
      <c r="A79" s="414" t="s">
        <v>379</v>
      </c>
      <c r="B79" s="415" t="s">
        <v>380</v>
      </c>
      <c r="C79" s="393" t="s">
        <v>95</v>
      </c>
      <c r="D79" s="394" t="n">
        <f aca="false">F79/E79</f>
        <v>162.25</v>
      </c>
      <c r="E79" s="393" t="n">
        <v>0.25</v>
      </c>
      <c r="F79" s="419" t="n">
        <v>40.5625</v>
      </c>
      <c r="G79" s="420"/>
      <c r="H79" s="421"/>
      <c r="I79" s="421"/>
      <c r="J79" s="421"/>
      <c r="K79" s="421"/>
    </row>
    <row r="80" customFormat="false" ht="60" hidden="true" customHeight="false" outlineLevel="0" collapsed="false">
      <c r="A80" s="414" t="s">
        <v>381</v>
      </c>
      <c r="B80" s="415" t="s">
        <v>382</v>
      </c>
      <c r="C80" s="393" t="s">
        <v>95</v>
      </c>
      <c r="D80" s="394" t="n">
        <f aca="false">F80/E80</f>
        <v>240.12</v>
      </c>
      <c r="E80" s="393" t="n">
        <v>0.04</v>
      </c>
      <c r="F80" s="419" t="n">
        <v>9.6048</v>
      </c>
      <c r="G80" s="407"/>
      <c r="H80" s="408"/>
      <c r="I80" s="408"/>
      <c r="J80" s="408"/>
      <c r="K80" s="408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</row>
    <row r="81" customFormat="false" ht="60" hidden="true" customHeight="false" outlineLevel="0" collapsed="false">
      <c r="A81" s="414" t="s">
        <v>383</v>
      </c>
      <c r="B81" s="415" t="s">
        <v>384</v>
      </c>
      <c r="C81" s="393" t="s">
        <v>95</v>
      </c>
      <c r="D81" s="394" t="n">
        <f aca="false">F81/E81</f>
        <v>201.5</v>
      </c>
      <c r="E81" s="393" t="n">
        <v>0.151</v>
      </c>
      <c r="F81" s="419" t="n">
        <v>30.4265</v>
      </c>
      <c r="G81" s="407"/>
      <c r="H81" s="408"/>
      <c r="I81" s="408"/>
      <c r="J81" s="408"/>
      <c r="K81" s="408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</row>
    <row r="82" customFormat="false" ht="60" hidden="true" customHeight="false" outlineLevel="0" collapsed="false">
      <c r="A82" s="414" t="s">
        <v>385</v>
      </c>
      <c r="B82" s="415" t="s">
        <v>386</v>
      </c>
      <c r="C82" s="393" t="s">
        <v>95</v>
      </c>
      <c r="D82" s="394" t="n">
        <f aca="false">F82/E82</f>
        <v>176.32</v>
      </c>
      <c r="E82" s="393" t="n">
        <v>0.114</v>
      </c>
      <c r="F82" s="419" t="n">
        <v>20.10048</v>
      </c>
      <c r="G82" s="380"/>
      <c r="H82" s="380"/>
      <c r="I82" s="380"/>
      <c r="J82" s="429"/>
      <c r="K82" s="429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</row>
    <row r="83" customFormat="false" ht="60" hidden="true" customHeight="false" outlineLevel="0" collapsed="false">
      <c r="A83" s="414" t="s">
        <v>387</v>
      </c>
      <c r="B83" s="415" t="s">
        <v>388</v>
      </c>
      <c r="C83" s="393" t="s">
        <v>95</v>
      </c>
      <c r="D83" s="394" t="n">
        <f aca="false">F83/E83</f>
        <v>195.46</v>
      </c>
      <c r="E83" s="393" t="n">
        <v>0.105</v>
      </c>
      <c r="F83" s="419" t="n">
        <v>20.5233</v>
      </c>
      <c r="G83" s="380"/>
      <c r="H83" s="380"/>
      <c r="I83" s="380"/>
      <c r="J83" s="429"/>
      <c r="K83" s="429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</row>
    <row r="84" customFormat="false" ht="105" hidden="true" customHeight="false" outlineLevel="0" collapsed="false">
      <c r="A84" s="414" t="s">
        <v>389</v>
      </c>
      <c r="B84" s="415" t="s">
        <v>390</v>
      </c>
      <c r="C84" s="393" t="s">
        <v>95</v>
      </c>
      <c r="D84" s="394" t="n">
        <f aca="false">F84/E84</f>
        <v>177.476666666667</v>
      </c>
      <c r="E84" s="393" t="n">
        <v>0.12</v>
      </c>
      <c r="F84" s="419" t="n">
        <f aca="false">21.5472-0.25</f>
        <v>21.2972</v>
      </c>
      <c r="G84" s="430"/>
      <c r="H84" s="430"/>
      <c r="I84" s="430"/>
      <c r="J84" s="431"/>
      <c r="K84" s="431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</row>
    <row r="85" customFormat="false" ht="60" hidden="true" customHeight="false" outlineLevel="0" collapsed="false">
      <c r="A85" s="414" t="s">
        <v>391</v>
      </c>
      <c r="B85" s="415" t="s">
        <v>392</v>
      </c>
      <c r="C85" s="393" t="s">
        <v>95</v>
      </c>
      <c r="D85" s="394" t="n">
        <f aca="false">F85/E85</f>
        <v>168.98</v>
      </c>
      <c r="E85" s="393" t="n">
        <v>0.22</v>
      </c>
      <c r="F85" s="419" t="n">
        <v>37.1756</v>
      </c>
      <c r="G85" s="430"/>
      <c r="H85" s="430"/>
      <c r="I85" s="430"/>
      <c r="J85" s="431"/>
      <c r="K85" s="431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</row>
    <row r="86" customFormat="false" ht="75" hidden="true" customHeight="false" outlineLevel="0" collapsed="false">
      <c r="A86" s="414" t="s">
        <v>393</v>
      </c>
      <c r="B86" s="415" t="s">
        <v>394</v>
      </c>
      <c r="C86" s="393" t="s">
        <v>95</v>
      </c>
      <c r="D86" s="394" t="n">
        <f aca="false">F86/E86</f>
        <v>158.46</v>
      </c>
      <c r="E86" s="393" t="n">
        <v>0.263</v>
      </c>
      <c r="F86" s="419" t="n">
        <v>41.67498</v>
      </c>
      <c r="G86" s="430"/>
      <c r="H86" s="430"/>
      <c r="I86" s="430"/>
      <c r="J86" s="431"/>
      <c r="K86" s="431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</row>
    <row r="87" customFormat="false" ht="75" hidden="true" customHeight="false" outlineLevel="0" collapsed="false">
      <c r="A87" s="414" t="s">
        <v>395</v>
      </c>
      <c r="B87" s="415" t="s">
        <v>396</v>
      </c>
      <c r="C87" s="393" t="s">
        <v>95</v>
      </c>
      <c r="D87" s="394" t="n">
        <f aca="false">F87/E87</f>
        <v>158.46</v>
      </c>
      <c r="E87" s="393" t="n">
        <v>0.263</v>
      </c>
      <c r="F87" s="419" t="n">
        <v>41.67498</v>
      </c>
      <c r="G87" s="430"/>
      <c r="H87" s="430"/>
      <c r="I87" s="430"/>
      <c r="J87" s="431"/>
      <c r="K87" s="431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</row>
    <row r="88" customFormat="false" ht="75" hidden="true" customHeight="false" outlineLevel="0" collapsed="false">
      <c r="A88" s="414" t="s">
        <v>397</v>
      </c>
      <c r="B88" s="415" t="s">
        <v>398</v>
      </c>
      <c r="C88" s="393" t="s">
        <v>95</v>
      </c>
      <c r="D88" s="394" t="n">
        <f aca="false">F88/E88</f>
        <v>226.34</v>
      </c>
      <c r="E88" s="393" t="n">
        <v>0.058</v>
      </c>
      <c r="F88" s="419" t="n">
        <v>13.12772</v>
      </c>
      <c r="G88" s="430"/>
      <c r="H88" s="430"/>
      <c r="I88" s="430"/>
      <c r="J88" s="431"/>
      <c r="K88" s="431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</row>
    <row r="89" customFormat="false" ht="60" hidden="true" customHeight="false" outlineLevel="0" collapsed="false">
      <c r="A89" s="414" t="s">
        <v>399</v>
      </c>
      <c r="B89" s="415" t="s">
        <v>400</v>
      </c>
      <c r="C89" s="393" t="s">
        <v>95</v>
      </c>
      <c r="D89" s="394" t="n">
        <f aca="false">F89/E89</f>
        <v>162.35</v>
      </c>
      <c r="E89" s="393" t="n">
        <v>0.249</v>
      </c>
      <c r="F89" s="419" t="n">
        <v>40.42515</v>
      </c>
      <c r="G89" s="430"/>
      <c r="H89" s="430"/>
      <c r="I89" s="430"/>
      <c r="J89" s="431"/>
      <c r="K89" s="431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</row>
    <row r="90" customFormat="false" ht="60" hidden="true" customHeight="false" outlineLevel="0" collapsed="false">
      <c r="A90" s="414" t="s">
        <v>401</v>
      </c>
      <c r="B90" s="415" t="s">
        <v>402</v>
      </c>
      <c r="C90" s="393" t="s">
        <v>95</v>
      </c>
      <c r="D90" s="394" t="n">
        <f aca="false">F90/E90</f>
        <v>164.8</v>
      </c>
      <c r="E90" s="393" t="n">
        <v>0.21</v>
      </c>
      <c r="F90" s="419" t="n">
        <v>34.608</v>
      </c>
      <c r="G90" s="430"/>
      <c r="H90" s="430"/>
      <c r="I90" s="430"/>
      <c r="J90" s="431"/>
      <c r="K90" s="431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</row>
    <row r="91" customFormat="false" ht="75" hidden="true" customHeight="false" outlineLevel="0" collapsed="false">
      <c r="A91" s="414" t="s">
        <v>403</v>
      </c>
      <c r="B91" s="415" t="s">
        <v>404</v>
      </c>
      <c r="C91" s="393" t="s">
        <v>95</v>
      </c>
      <c r="D91" s="394" t="n">
        <f aca="false">F91/E91</f>
        <v>215</v>
      </c>
      <c r="E91" s="393" t="n">
        <v>0.095</v>
      </c>
      <c r="F91" s="419" t="n">
        <v>20.425</v>
      </c>
      <c r="G91" s="430"/>
      <c r="H91" s="430"/>
      <c r="I91" s="430"/>
      <c r="J91" s="431"/>
      <c r="K91" s="431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</row>
    <row r="92" customFormat="false" ht="90" hidden="true" customHeight="false" outlineLevel="0" collapsed="false">
      <c r="A92" s="414" t="s">
        <v>405</v>
      </c>
      <c r="B92" s="415" t="s">
        <v>406</v>
      </c>
      <c r="C92" s="393" t="s">
        <v>95</v>
      </c>
      <c r="D92" s="394" t="n">
        <f aca="false">F92/E92</f>
        <v>146.26</v>
      </c>
      <c r="E92" s="393" t="n">
        <v>0.33</v>
      </c>
      <c r="F92" s="419" t="n">
        <v>48.2658</v>
      </c>
      <c r="G92" s="430"/>
      <c r="H92" s="430"/>
      <c r="I92" s="430"/>
      <c r="J92" s="431"/>
      <c r="K92" s="431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</row>
    <row r="93" customFormat="false" ht="90" hidden="true" customHeight="false" outlineLevel="0" collapsed="false">
      <c r="A93" s="414" t="s">
        <v>407</v>
      </c>
      <c r="B93" s="415" t="s">
        <v>408</v>
      </c>
      <c r="C93" s="393" t="s">
        <v>95</v>
      </c>
      <c r="D93" s="394" t="n">
        <f aca="false">F93/E93</f>
        <v>229.116666666667</v>
      </c>
      <c r="E93" s="393" t="n">
        <v>0.06</v>
      </c>
      <c r="F93" s="419" t="n">
        <f aca="false">13.497+0.25</f>
        <v>13.747</v>
      </c>
      <c r="G93" s="430"/>
      <c r="H93" s="430"/>
      <c r="I93" s="430"/>
      <c r="J93" s="431"/>
      <c r="K93" s="431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</row>
    <row r="94" customFormat="false" ht="90" hidden="true" customHeight="false" outlineLevel="0" collapsed="false">
      <c r="A94" s="414" t="s">
        <v>409</v>
      </c>
      <c r="B94" s="415" t="s">
        <v>410</v>
      </c>
      <c r="C94" s="393" t="s">
        <v>95</v>
      </c>
      <c r="D94" s="394" t="n">
        <f aca="false">F94/E94</f>
        <v>215.56</v>
      </c>
      <c r="E94" s="393" t="n">
        <v>0.094</v>
      </c>
      <c r="F94" s="419" t="n">
        <v>20.26264</v>
      </c>
      <c r="G94" s="430"/>
      <c r="H94" s="430"/>
      <c r="I94" s="430"/>
      <c r="J94" s="431"/>
      <c r="K94" s="431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</row>
    <row r="95" customFormat="false" ht="105" hidden="true" customHeight="false" outlineLevel="0" collapsed="false">
      <c r="A95" s="414" t="s">
        <v>411</v>
      </c>
      <c r="B95" s="415" t="s">
        <v>412</v>
      </c>
      <c r="C95" s="393" t="s">
        <v>95</v>
      </c>
      <c r="D95" s="394" t="n">
        <f aca="false">F95/E95</f>
        <v>175.26</v>
      </c>
      <c r="E95" s="393" t="n">
        <v>0.13</v>
      </c>
      <c r="F95" s="419" t="n">
        <v>22.7838</v>
      </c>
      <c r="G95" s="430"/>
      <c r="H95" s="430"/>
      <c r="I95" s="430"/>
      <c r="J95" s="431"/>
      <c r="K95" s="431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</row>
    <row r="96" customFormat="false" ht="75" hidden="true" customHeight="false" outlineLevel="0" collapsed="false">
      <c r="A96" s="414" t="s">
        <v>413</v>
      </c>
      <c r="B96" s="415" t="s">
        <v>414</v>
      </c>
      <c r="C96" s="393" t="s">
        <v>95</v>
      </c>
      <c r="D96" s="394" t="n">
        <f aca="false">F96/E96</f>
        <v>140.33</v>
      </c>
      <c r="E96" s="393" t="n">
        <v>0.3</v>
      </c>
      <c r="F96" s="419" t="n">
        <v>42.099</v>
      </c>
      <c r="G96" s="430"/>
      <c r="H96" s="430"/>
      <c r="I96" s="430"/>
      <c r="J96" s="431"/>
      <c r="K96" s="431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</row>
    <row r="97" customFormat="false" ht="105" hidden="true" customHeight="false" outlineLevel="0" collapsed="false">
      <c r="A97" s="414" t="s">
        <v>415</v>
      </c>
      <c r="B97" s="415" t="s">
        <v>416</v>
      </c>
      <c r="C97" s="393" t="s">
        <v>140</v>
      </c>
      <c r="D97" s="394" t="n">
        <v>264</v>
      </c>
      <c r="E97" s="393" t="n">
        <v>1</v>
      </c>
      <c r="F97" s="419" t="n">
        <f aca="false">E97*D97</f>
        <v>264</v>
      </c>
      <c r="G97" s="430"/>
      <c r="H97" s="430"/>
      <c r="I97" s="430"/>
      <c r="J97" s="431"/>
      <c r="K97" s="431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</row>
    <row r="98" customFormat="false" ht="15" hidden="false" customHeight="true" outlineLevel="0" collapsed="false">
      <c r="A98" s="432" t="s">
        <v>132</v>
      </c>
      <c r="B98" s="432"/>
      <c r="C98" s="433"/>
      <c r="D98" s="434"/>
      <c r="E98" s="434"/>
      <c r="F98" s="435" t="e">
        <f aca="false">F41+F7</f>
        <v>#VALUE!</v>
      </c>
      <c r="G98" s="430"/>
      <c r="H98" s="430"/>
      <c r="I98" s="430"/>
      <c r="J98" s="431"/>
      <c r="K98" s="431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</row>
    <row r="99" customFormat="false" ht="14.25" hidden="false" customHeight="false" outlineLevel="0" collapsed="false">
      <c r="A99" s="381" t="s">
        <v>133</v>
      </c>
      <c r="B99" s="382"/>
      <c r="C99" s="382"/>
      <c r="D99" s="382"/>
      <c r="E99" s="382"/>
      <c r="F99" s="382"/>
      <c r="G99" s="425"/>
      <c r="H99" s="425"/>
      <c r="I99" s="425"/>
      <c r="J99" s="425"/>
      <c r="K99" s="425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3"/>
    </row>
    <row r="100" customFormat="false" ht="28.5" hidden="true" customHeight="false" outlineLevel="0" collapsed="false">
      <c r="A100" s="436" t="s">
        <v>134</v>
      </c>
      <c r="B100" s="437" t="s">
        <v>417</v>
      </c>
      <c r="C100" s="438"/>
      <c r="D100" s="439"/>
      <c r="E100" s="439"/>
      <c r="F100" s="440" t="n">
        <f aca="false">F101</f>
        <v>305.52</v>
      </c>
      <c r="G100" s="431"/>
      <c r="H100" s="431"/>
      <c r="I100" s="431"/>
      <c r="J100" s="431"/>
      <c r="K100" s="431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</row>
    <row r="101" customFormat="false" ht="15" hidden="true" customHeight="false" outlineLevel="0" collapsed="false">
      <c r="A101" s="441" t="s">
        <v>418</v>
      </c>
      <c r="B101" s="438" t="s">
        <v>419</v>
      </c>
      <c r="C101" s="442"/>
      <c r="D101" s="443"/>
      <c r="E101" s="443"/>
      <c r="F101" s="444" t="n">
        <f aca="false">307.23-1.71</f>
        <v>305.52</v>
      </c>
      <c r="G101" s="431"/>
      <c r="H101" s="431"/>
      <c r="I101" s="431"/>
      <c r="J101" s="431"/>
      <c r="K101" s="431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</row>
    <row r="102" customFormat="false" ht="15" hidden="true" customHeight="false" outlineLevel="0" collapsed="false">
      <c r="A102" s="436" t="s">
        <v>141</v>
      </c>
      <c r="B102" s="386" t="s">
        <v>420</v>
      </c>
      <c r="C102" s="442"/>
      <c r="D102" s="443"/>
      <c r="E102" s="443"/>
      <c r="F102" s="440" t="n">
        <f aca="false">F103</f>
        <v>1500</v>
      </c>
      <c r="G102" s="431"/>
      <c r="H102" s="431"/>
      <c r="I102" s="431"/>
      <c r="J102" s="431"/>
      <c r="K102" s="431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</row>
    <row r="103" customFormat="false" ht="15" hidden="true" customHeight="false" outlineLevel="0" collapsed="false">
      <c r="A103" s="441" t="s">
        <v>143</v>
      </c>
      <c r="B103" s="438" t="s">
        <v>421</v>
      </c>
      <c r="C103" s="442"/>
      <c r="D103" s="443" t="n">
        <v>1.5</v>
      </c>
      <c r="E103" s="443" t="n">
        <v>1000</v>
      </c>
      <c r="F103" s="444" t="n">
        <f aca="false">E103*D103</f>
        <v>1500</v>
      </c>
      <c r="G103" s="431"/>
      <c r="H103" s="431"/>
      <c r="I103" s="431"/>
      <c r="J103" s="431"/>
      <c r="K103" s="431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</row>
    <row r="104" customFormat="false" ht="15" hidden="true" customHeight="false" outlineLevel="0" collapsed="false">
      <c r="A104" s="436" t="s">
        <v>161</v>
      </c>
      <c r="B104" s="386" t="s">
        <v>142</v>
      </c>
      <c r="C104" s="442" t="s">
        <v>422</v>
      </c>
      <c r="D104" s="443" t="n">
        <f aca="false">F105+F106+F107+F108</f>
        <v>25383.85</v>
      </c>
      <c r="E104" s="443" t="n">
        <v>1</v>
      </c>
      <c r="F104" s="440" t="n">
        <f aca="false">F105+F106+F107+F108</f>
        <v>25383.85</v>
      </c>
      <c r="G104" s="431"/>
      <c r="H104" s="431"/>
      <c r="I104" s="431"/>
      <c r="J104" s="431"/>
      <c r="K104" s="431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</row>
    <row r="105" customFormat="false" ht="15" hidden="true" customHeight="false" outlineLevel="0" collapsed="false">
      <c r="A105" s="441" t="s">
        <v>163</v>
      </c>
      <c r="B105" s="438" t="s">
        <v>423</v>
      </c>
      <c r="C105" s="442" t="s">
        <v>140</v>
      </c>
      <c r="D105" s="443" t="n">
        <v>1.32</v>
      </c>
      <c r="E105" s="443" t="n">
        <v>352</v>
      </c>
      <c r="F105" s="444" t="n">
        <f aca="false">E105*D105</f>
        <v>464.64</v>
      </c>
      <c r="G105" s="431"/>
      <c r="H105" s="431"/>
      <c r="I105" s="431"/>
      <c r="J105" s="431"/>
      <c r="K105" s="431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</row>
    <row r="106" customFormat="false" ht="15" hidden="true" customHeight="false" outlineLevel="0" collapsed="false">
      <c r="A106" s="441" t="s">
        <v>165</v>
      </c>
      <c r="B106" s="438" t="s">
        <v>424</v>
      </c>
      <c r="C106" s="442" t="s">
        <v>140</v>
      </c>
      <c r="D106" s="443" t="n">
        <v>1.72</v>
      </c>
      <c r="E106" s="443" t="n">
        <v>14234</v>
      </c>
      <c r="F106" s="444" t="n">
        <f aca="false">E106*D106</f>
        <v>24482.48</v>
      </c>
      <c r="G106" s="431"/>
      <c r="H106" s="431"/>
      <c r="I106" s="431"/>
      <c r="J106" s="431"/>
      <c r="K106" s="431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</row>
    <row r="107" customFormat="false" ht="15" hidden="true" customHeight="false" outlineLevel="0" collapsed="false">
      <c r="A107" s="441" t="s">
        <v>167</v>
      </c>
      <c r="B107" s="438" t="s">
        <v>425</v>
      </c>
      <c r="C107" s="442" t="s">
        <v>140</v>
      </c>
      <c r="D107" s="443" t="n">
        <v>4.81</v>
      </c>
      <c r="E107" s="443" t="n">
        <v>35</v>
      </c>
      <c r="F107" s="444" t="n">
        <f aca="false">E107*D107</f>
        <v>168.35</v>
      </c>
      <c r="G107" s="431"/>
      <c r="H107" s="431"/>
      <c r="I107" s="431"/>
      <c r="J107" s="431"/>
      <c r="K107" s="431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</row>
    <row r="108" customFormat="false" ht="15" hidden="true" customHeight="false" outlineLevel="0" collapsed="false">
      <c r="A108" s="441" t="s">
        <v>169</v>
      </c>
      <c r="B108" s="438" t="s">
        <v>160</v>
      </c>
      <c r="C108" s="442" t="s">
        <v>140</v>
      </c>
      <c r="D108" s="443" t="n">
        <v>19.17</v>
      </c>
      <c r="E108" s="443" t="n">
        <v>14</v>
      </c>
      <c r="F108" s="444" t="n">
        <f aca="false">E108*D108</f>
        <v>268.38</v>
      </c>
      <c r="G108" s="431"/>
      <c r="H108" s="431"/>
      <c r="I108" s="431"/>
      <c r="J108" s="431"/>
      <c r="K108" s="431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</row>
    <row r="109" customFormat="false" ht="15" hidden="true" customHeight="false" outlineLevel="0" collapsed="false">
      <c r="A109" s="436" t="s">
        <v>426</v>
      </c>
      <c r="B109" s="386" t="s">
        <v>162</v>
      </c>
      <c r="C109" s="442"/>
      <c r="D109" s="443"/>
      <c r="E109" s="443"/>
      <c r="F109" s="440" t="n">
        <f aca="false">F110+F111+F112</f>
        <v>771.38</v>
      </c>
      <c r="G109" s="431"/>
      <c r="H109" s="431"/>
      <c r="I109" s="431"/>
      <c r="J109" s="431"/>
      <c r="K109" s="431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</row>
    <row r="110" customFormat="false" ht="15" hidden="true" customHeight="false" outlineLevel="0" collapsed="false">
      <c r="A110" s="441" t="s">
        <v>427</v>
      </c>
      <c r="B110" s="438" t="s">
        <v>428</v>
      </c>
      <c r="C110" s="442" t="s">
        <v>140</v>
      </c>
      <c r="D110" s="443" t="n">
        <v>8.11</v>
      </c>
      <c r="E110" s="443" t="n">
        <v>80</v>
      </c>
      <c r="F110" s="445" t="n">
        <f aca="false">E110*D110</f>
        <v>648.8</v>
      </c>
      <c r="G110" s="431"/>
      <c r="H110" s="431"/>
      <c r="I110" s="431"/>
      <c r="J110" s="431"/>
      <c r="K110" s="431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</row>
    <row r="111" customFormat="false" ht="15" hidden="true" customHeight="false" outlineLevel="0" collapsed="false">
      <c r="A111" s="441" t="s">
        <v>429</v>
      </c>
      <c r="B111" s="438" t="s">
        <v>430</v>
      </c>
      <c r="C111" s="442" t="s">
        <v>140</v>
      </c>
      <c r="D111" s="443" t="n">
        <v>4.9</v>
      </c>
      <c r="E111" s="443" t="n">
        <v>21</v>
      </c>
      <c r="F111" s="444" t="n">
        <f aca="false">E111*D111</f>
        <v>102.9</v>
      </c>
      <c r="G111" s="431"/>
      <c r="H111" s="431"/>
      <c r="I111" s="431"/>
      <c r="J111" s="431"/>
      <c r="K111" s="431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</row>
    <row r="112" customFormat="false" ht="15" hidden="true" customHeight="false" outlineLevel="0" collapsed="false">
      <c r="A112" s="441" t="s">
        <v>431</v>
      </c>
      <c r="B112" s="438" t="s">
        <v>432</v>
      </c>
      <c r="C112" s="442" t="s">
        <v>140</v>
      </c>
      <c r="D112" s="443" t="n">
        <v>0.48</v>
      </c>
      <c r="E112" s="443" t="n">
        <v>41</v>
      </c>
      <c r="F112" s="445" t="n">
        <f aca="false">E112*D112</f>
        <v>19.68</v>
      </c>
      <c r="G112" s="431"/>
      <c r="H112" s="431"/>
      <c r="I112" s="431"/>
      <c r="J112" s="431"/>
      <c r="K112" s="431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</row>
    <row r="113" customFormat="false" ht="14.25" hidden="false" customHeight="false" outlineLevel="0" collapsed="false">
      <c r="A113" s="446" t="s">
        <v>181</v>
      </c>
      <c r="B113" s="446"/>
      <c r="C113" s="446"/>
      <c r="D113" s="446"/>
      <c r="E113" s="446"/>
      <c r="F113" s="447" t="n">
        <v>0</v>
      </c>
      <c r="G113" s="431"/>
      <c r="H113" s="431"/>
      <c r="I113" s="431"/>
      <c r="J113" s="431"/>
      <c r="K113" s="431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</row>
    <row r="114" customFormat="false" ht="14.25" hidden="false" customHeight="false" outlineLevel="0" collapsed="false">
      <c r="A114" s="381" t="s">
        <v>182</v>
      </c>
      <c r="B114" s="382"/>
      <c r="C114" s="382"/>
      <c r="D114" s="382"/>
      <c r="E114" s="382"/>
      <c r="F114" s="382"/>
      <c r="G114" s="425"/>
      <c r="H114" s="425"/>
      <c r="I114" s="425"/>
      <c r="J114" s="425"/>
      <c r="K114" s="425"/>
      <c r="L114" s="448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</row>
    <row r="115" customFormat="false" ht="30" hidden="true" customHeight="false" outlineLevel="0" collapsed="false">
      <c r="A115" s="450" t="s">
        <v>183</v>
      </c>
      <c r="B115" s="422" t="s">
        <v>433</v>
      </c>
      <c r="C115" s="451" t="s">
        <v>185</v>
      </c>
      <c r="D115" s="451" t="n">
        <v>1843.86</v>
      </c>
      <c r="E115" s="452" t="n">
        <v>0.37609</v>
      </c>
      <c r="F115" s="453" t="n">
        <f aca="false">E115*D115</f>
        <v>693.4573074</v>
      </c>
      <c r="G115" s="430"/>
      <c r="H115" s="430"/>
      <c r="I115" s="430"/>
      <c r="J115" s="430"/>
      <c r="K115" s="430"/>
      <c r="L115" s="454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</row>
    <row r="116" customFormat="false" ht="14.25" hidden="false" customHeight="false" outlineLevel="0" collapsed="false">
      <c r="A116" s="456" t="s">
        <v>186</v>
      </c>
      <c r="B116" s="456"/>
      <c r="C116" s="456"/>
      <c r="D116" s="456"/>
      <c r="E116" s="456"/>
      <c r="F116" s="447" t="n">
        <v>0</v>
      </c>
      <c r="G116" s="430"/>
      <c r="H116" s="430"/>
      <c r="I116" s="430"/>
      <c r="J116" s="430"/>
      <c r="K116" s="430"/>
      <c r="L116" s="454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</row>
    <row r="117" customFormat="false" ht="14.25" hidden="false" customHeight="false" outlineLevel="0" collapsed="false">
      <c r="A117" s="381" t="s">
        <v>187</v>
      </c>
      <c r="B117" s="382"/>
      <c r="C117" s="382"/>
      <c r="D117" s="382"/>
      <c r="E117" s="382"/>
      <c r="F117" s="382"/>
      <c r="G117" s="425"/>
      <c r="H117" s="425"/>
      <c r="I117" s="425"/>
      <c r="J117" s="425"/>
      <c r="K117" s="425"/>
      <c r="L117" s="448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</row>
    <row r="118" customFormat="false" ht="15" hidden="true" customHeight="false" outlineLevel="0" collapsed="false">
      <c r="A118" s="457" t="s">
        <v>434</v>
      </c>
      <c r="B118" s="458" t="s">
        <v>435</v>
      </c>
      <c r="C118" s="459"/>
      <c r="D118" s="460"/>
      <c r="E118" s="459"/>
      <c r="F118" s="461" t="n">
        <f aca="false">F119+F120</f>
        <v>89.49</v>
      </c>
      <c r="G118" s="431"/>
      <c r="H118" s="431"/>
      <c r="I118" s="431"/>
      <c r="J118" s="431"/>
      <c r="K118" s="431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</row>
    <row r="119" customFormat="false" ht="15" hidden="true" customHeight="false" outlineLevel="0" collapsed="false">
      <c r="A119" s="462" t="s">
        <v>190</v>
      </c>
      <c r="B119" s="463" t="s">
        <v>436</v>
      </c>
      <c r="C119" s="464" t="s">
        <v>140</v>
      </c>
      <c r="D119" s="465" t="n">
        <v>5.83</v>
      </c>
      <c r="E119" s="466" t="n">
        <v>3</v>
      </c>
      <c r="F119" s="467" t="n">
        <f aca="false">E119*D119</f>
        <v>17.49</v>
      </c>
      <c r="G119" s="431"/>
      <c r="H119" s="431"/>
      <c r="I119" s="431"/>
      <c r="J119" s="431"/>
      <c r="K119" s="431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</row>
    <row r="120" customFormat="false" ht="15" hidden="true" customHeight="false" outlineLevel="0" collapsed="false">
      <c r="A120" s="462" t="s">
        <v>195</v>
      </c>
      <c r="B120" s="468" t="s">
        <v>437</v>
      </c>
      <c r="C120" s="469" t="s">
        <v>140</v>
      </c>
      <c r="D120" s="470" t="n">
        <v>12</v>
      </c>
      <c r="E120" s="471" t="n">
        <v>6</v>
      </c>
      <c r="F120" s="467" t="n">
        <f aca="false">E120*D120</f>
        <v>72</v>
      </c>
      <c r="G120" s="431"/>
      <c r="H120" s="431"/>
      <c r="I120" s="431"/>
      <c r="J120" s="431"/>
      <c r="K120" s="431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</row>
    <row r="121" customFormat="false" ht="15" hidden="true" customHeight="false" outlineLevel="0" collapsed="false">
      <c r="A121" s="472" t="s">
        <v>438</v>
      </c>
      <c r="B121" s="473" t="s">
        <v>439</v>
      </c>
      <c r="C121" s="464"/>
      <c r="D121" s="474"/>
      <c r="E121" s="475"/>
      <c r="F121" s="476" t="n">
        <f aca="false">F122+F123+F124</f>
        <v>104.4</v>
      </c>
      <c r="G121" s="431"/>
      <c r="H121" s="431"/>
      <c r="I121" s="431"/>
      <c r="J121" s="431"/>
      <c r="K121" s="431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</row>
    <row r="122" customFormat="false" ht="15" hidden="true" customHeight="false" outlineLevel="0" collapsed="false">
      <c r="A122" s="462" t="s">
        <v>214</v>
      </c>
      <c r="B122" s="477" t="s">
        <v>440</v>
      </c>
      <c r="C122" s="469" t="s">
        <v>140</v>
      </c>
      <c r="D122" s="474" t="n">
        <v>8.2</v>
      </c>
      <c r="E122" s="478" t="n">
        <v>2</v>
      </c>
      <c r="F122" s="467" t="n">
        <f aca="false">E122*D122</f>
        <v>16.4</v>
      </c>
      <c r="G122" s="431"/>
      <c r="H122" s="431"/>
      <c r="I122" s="431"/>
      <c r="J122" s="431"/>
      <c r="K122" s="431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</row>
    <row r="123" customFormat="false" ht="15" hidden="true" customHeight="false" outlineLevel="0" collapsed="false">
      <c r="A123" s="462" t="s">
        <v>216</v>
      </c>
      <c r="B123" s="477" t="s">
        <v>441</v>
      </c>
      <c r="C123" s="469" t="s">
        <v>140</v>
      </c>
      <c r="D123" s="474" t="n">
        <v>20</v>
      </c>
      <c r="E123" s="479" t="n">
        <v>4</v>
      </c>
      <c r="F123" s="467" t="n">
        <f aca="false">E123*D123</f>
        <v>80</v>
      </c>
      <c r="G123" s="431"/>
      <c r="H123" s="431"/>
      <c r="I123" s="431"/>
      <c r="J123" s="431"/>
      <c r="K123" s="431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</row>
    <row r="124" customFormat="false" ht="15" hidden="true" customHeight="false" outlineLevel="0" collapsed="false">
      <c r="A124" s="462" t="s">
        <v>218</v>
      </c>
      <c r="B124" s="477" t="s">
        <v>442</v>
      </c>
      <c r="C124" s="469" t="s">
        <v>140</v>
      </c>
      <c r="D124" s="474" t="n">
        <v>8</v>
      </c>
      <c r="E124" s="478" t="n">
        <v>1</v>
      </c>
      <c r="F124" s="467" t="n">
        <f aca="false">E124*D124</f>
        <v>8</v>
      </c>
      <c r="G124" s="431"/>
      <c r="H124" s="431"/>
      <c r="I124" s="431"/>
      <c r="J124" s="431"/>
      <c r="K124" s="431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</row>
    <row r="125" customFormat="false" ht="15" hidden="true" customHeight="false" outlineLevel="0" collapsed="false">
      <c r="A125" s="472" t="s">
        <v>443</v>
      </c>
      <c r="B125" s="480" t="s">
        <v>444</v>
      </c>
      <c r="C125" s="481"/>
      <c r="D125" s="482"/>
      <c r="E125" s="483"/>
      <c r="F125" s="476" t="n">
        <f aca="false">F126</f>
        <v>346</v>
      </c>
      <c r="G125" s="431"/>
      <c r="H125" s="431"/>
      <c r="I125" s="431"/>
      <c r="J125" s="431"/>
      <c r="K125" s="431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</row>
    <row r="126" customFormat="false" ht="15" hidden="true" customHeight="false" outlineLevel="0" collapsed="false">
      <c r="A126" s="462" t="s">
        <v>445</v>
      </c>
      <c r="B126" s="484" t="s">
        <v>446</v>
      </c>
      <c r="C126" s="481" t="s">
        <v>140</v>
      </c>
      <c r="D126" s="482" t="n">
        <v>346</v>
      </c>
      <c r="E126" s="483" t="n">
        <v>1</v>
      </c>
      <c r="F126" s="485" t="n">
        <f aca="false">E126*D126</f>
        <v>346</v>
      </c>
      <c r="G126" s="431"/>
      <c r="H126" s="431"/>
      <c r="I126" s="431"/>
      <c r="J126" s="431"/>
      <c r="K126" s="431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</row>
    <row r="127" customFormat="false" ht="28.5" hidden="true" customHeight="false" outlineLevel="0" collapsed="false">
      <c r="A127" s="472" t="s">
        <v>447</v>
      </c>
      <c r="B127" s="486" t="s">
        <v>448</v>
      </c>
      <c r="C127" s="481"/>
      <c r="D127" s="482"/>
      <c r="E127" s="483"/>
      <c r="F127" s="487" t="n">
        <f aca="false">F128</f>
        <v>800</v>
      </c>
      <c r="G127" s="431"/>
      <c r="H127" s="431"/>
      <c r="I127" s="431"/>
      <c r="J127" s="431"/>
      <c r="K127" s="431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</row>
    <row r="128" customFormat="false" ht="30" hidden="true" customHeight="false" outlineLevel="0" collapsed="false">
      <c r="A128" s="462" t="s">
        <v>449</v>
      </c>
      <c r="B128" s="488" t="s">
        <v>450</v>
      </c>
      <c r="C128" s="481" t="s">
        <v>140</v>
      </c>
      <c r="D128" s="489" t="n">
        <v>800</v>
      </c>
      <c r="E128" s="490" t="n">
        <v>1</v>
      </c>
      <c r="F128" s="491" t="n">
        <f aca="false">E128*D128</f>
        <v>800</v>
      </c>
      <c r="G128" s="431"/>
      <c r="H128" s="431"/>
      <c r="I128" s="431"/>
      <c r="J128" s="431"/>
      <c r="K128" s="431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</row>
    <row r="129" customFormat="false" ht="28.5" hidden="true" customHeight="false" outlineLevel="0" collapsed="false">
      <c r="A129" s="472" t="s">
        <v>451</v>
      </c>
      <c r="B129" s="492" t="s">
        <v>196</v>
      </c>
      <c r="C129" s="464"/>
      <c r="D129" s="474"/>
      <c r="E129" s="478"/>
      <c r="F129" s="493" t="n">
        <f aca="false">F130+F131</f>
        <v>120</v>
      </c>
      <c r="G129" s="431"/>
      <c r="H129" s="431"/>
      <c r="I129" s="431"/>
      <c r="J129" s="431"/>
      <c r="K129" s="431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</row>
    <row r="130" customFormat="false" ht="15" hidden="true" customHeight="false" outlineLevel="0" collapsed="false">
      <c r="A130" s="462" t="s">
        <v>452</v>
      </c>
      <c r="B130" s="494" t="s">
        <v>453</v>
      </c>
      <c r="C130" s="481" t="s">
        <v>140</v>
      </c>
      <c r="D130" s="474" t="n">
        <v>25</v>
      </c>
      <c r="E130" s="478" t="n">
        <v>2</v>
      </c>
      <c r="F130" s="495" t="n">
        <f aca="false">E130*D130</f>
        <v>50</v>
      </c>
      <c r="G130" s="431"/>
      <c r="H130" s="431"/>
      <c r="I130" s="431"/>
      <c r="J130" s="431"/>
      <c r="K130" s="431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</row>
    <row r="131" customFormat="false" ht="15" hidden="true" customHeight="false" outlineLevel="0" collapsed="false">
      <c r="A131" s="462" t="s">
        <v>454</v>
      </c>
      <c r="B131" s="494" t="s">
        <v>455</v>
      </c>
      <c r="C131" s="481" t="s">
        <v>140</v>
      </c>
      <c r="D131" s="474" t="n">
        <v>70</v>
      </c>
      <c r="E131" s="478" t="n">
        <v>1</v>
      </c>
      <c r="F131" s="495" t="n">
        <f aca="false">E131*D131</f>
        <v>70</v>
      </c>
      <c r="G131" s="431"/>
      <c r="H131" s="431"/>
      <c r="I131" s="431"/>
      <c r="J131" s="431"/>
      <c r="K131" s="431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</row>
    <row r="132" customFormat="false" ht="28.5" hidden="true" customHeight="false" outlineLevel="0" collapsed="false">
      <c r="A132" s="472" t="s">
        <v>456</v>
      </c>
      <c r="B132" s="492" t="s">
        <v>457</v>
      </c>
      <c r="C132" s="496" t="s">
        <v>140</v>
      </c>
      <c r="D132" s="474" t="n">
        <v>380</v>
      </c>
      <c r="E132" s="478" t="n">
        <v>1</v>
      </c>
      <c r="F132" s="493" t="n">
        <f aca="false">E132*D132</f>
        <v>380</v>
      </c>
      <c r="G132" s="431"/>
      <c r="H132" s="431"/>
      <c r="I132" s="431"/>
      <c r="J132" s="431"/>
      <c r="K132" s="431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</row>
    <row r="133" customFormat="false" ht="14.25" hidden="false" customHeight="false" outlineLevel="0" collapsed="false">
      <c r="A133" s="446" t="s">
        <v>222</v>
      </c>
      <c r="B133" s="446"/>
      <c r="C133" s="446"/>
      <c r="D133" s="446"/>
      <c r="E133" s="446"/>
      <c r="F133" s="447" t="n">
        <v>0</v>
      </c>
      <c r="G133" s="431"/>
      <c r="H133" s="431"/>
      <c r="I133" s="431"/>
      <c r="J133" s="431"/>
      <c r="K133" s="431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</row>
    <row r="134" customFormat="false" ht="14.25" hidden="false" customHeight="false" outlineLevel="0" collapsed="false">
      <c r="A134" s="381" t="s">
        <v>223</v>
      </c>
      <c r="B134" s="382"/>
      <c r="C134" s="382"/>
      <c r="D134" s="382"/>
      <c r="E134" s="382"/>
      <c r="F134" s="382"/>
      <c r="G134" s="425"/>
      <c r="H134" s="425"/>
      <c r="I134" s="425"/>
      <c r="J134" s="425"/>
      <c r="K134" s="425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</row>
    <row r="135" customFormat="false" ht="15" hidden="true" customHeight="false" outlineLevel="0" collapsed="false">
      <c r="A135" s="497" t="s">
        <v>224</v>
      </c>
      <c r="B135" s="498" t="s">
        <v>227</v>
      </c>
      <c r="C135" s="499" t="s">
        <v>140</v>
      </c>
      <c r="D135" s="500" t="n">
        <v>3</v>
      </c>
      <c r="E135" s="501" t="n">
        <v>16</v>
      </c>
      <c r="F135" s="502" t="n">
        <f aca="false">E135*D135</f>
        <v>48</v>
      </c>
      <c r="G135" s="430"/>
      <c r="H135" s="430"/>
      <c r="I135" s="430"/>
      <c r="J135" s="430"/>
      <c r="K135" s="430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</row>
    <row r="136" customFormat="false" ht="14.25" hidden="false" customHeight="false" outlineLevel="0" collapsed="false">
      <c r="A136" s="446" t="s">
        <v>228</v>
      </c>
      <c r="B136" s="446"/>
      <c r="C136" s="446"/>
      <c r="D136" s="446"/>
      <c r="E136" s="446"/>
      <c r="F136" s="447" t="n">
        <v>0</v>
      </c>
      <c r="G136" s="430"/>
      <c r="H136" s="430"/>
      <c r="I136" s="430"/>
      <c r="J136" s="430"/>
      <c r="K136" s="430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</row>
    <row r="137" customFormat="false" ht="14.25" hidden="false" customHeight="false" outlineLevel="0" collapsed="false">
      <c r="A137" s="381" t="s">
        <v>229</v>
      </c>
      <c r="B137" s="382"/>
      <c r="C137" s="382"/>
      <c r="D137" s="382"/>
      <c r="E137" s="382"/>
      <c r="F137" s="382"/>
      <c r="G137" s="425"/>
      <c r="H137" s="425"/>
      <c r="I137" s="425"/>
      <c r="J137" s="425"/>
      <c r="K137" s="425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</row>
    <row r="138" customFormat="false" ht="15" hidden="true" customHeight="false" outlineLevel="0" collapsed="false">
      <c r="A138" s="503" t="s">
        <v>230</v>
      </c>
      <c r="B138" s="504" t="s">
        <v>231</v>
      </c>
      <c r="C138" s="505" t="s">
        <v>140</v>
      </c>
      <c r="D138" s="394" t="n">
        <v>2950</v>
      </c>
      <c r="E138" s="506" t="n">
        <v>1</v>
      </c>
      <c r="F138" s="445" t="n">
        <f aca="false">E138*D138</f>
        <v>2950</v>
      </c>
      <c r="G138" s="430"/>
      <c r="H138" s="430"/>
      <c r="I138" s="430"/>
      <c r="J138" s="430"/>
      <c r="K138" s="430"/>
      <c r="L138" s="455"/>
      <c r="M138" s="455"/>
      <c r="N138" s="455"/>
      <c r="O138" s="455"/>
      <c r="P138" s="455"/>
      <c r="Q138" s="455"/>
      <c r="R138" s="455"/>
      <c r="S138" s="455"/>
      <c r="T138" s="455"/>
      <c r="U138" s="455"/>
      <c r="V138" s="455"/>
      <c r="W138" s="455"/>
    </row>
    <row r="139" customFormat="false" ht="30" hidden="true" customHeight="false" outlineLevel="0" collapsed="false">
      <c r="A139" s="503" t="s">
        <v>232</v>
      </c>
      <c r="B139" s="399" t="s">
        <v>458</v>
      </c>
      <c r="C139" s="505" t="s">
        <v>140</v>
      </c>
      <c r="D139" s="394" t="n">
        <v>1916.67</v>
      </c>
      <c r="E139" s="506" t="n">
        <v>1</v>
      </c>
      <c r="F139" s="445" t="n">
        <f aca="false">E139*D139</f>
        <v>1916.67</v>
      </c>
      <c r="G139" s="430"/>
      <c r="H139" s="430"/>
      <c r="I139" s="430"/>
      <c r="J139" s="430"/>
      <c r="K139" s="430"/>
      <c r="L139" s="455"/>
      <c r="M139" s="455"/>
      <c r="N139" s="455"/>
      <c r="O139" s="455"/>
      <c r="P139" s="455"/>
      <c r="Q139" s="455"/>
      <c r="R139" s="455"/>
      <c r="S139" s="455"/>
      <c r="T139" s="455"/>
      <c r="U139" s="455"/>
      <c r="V139" s="455"/>
      <c r="W139" s="455"/>
    </row>
    <row r="140" customFormat="false" ht="30" hidden="true" customHeight="false" outlineLevel="0" collapsed="false">
      <c r="A140" s="503" t="s">
        <v>234</v>
      </c>
      <c r="B140" s="507" t="s">
        <v>459</v>
      </c>
      <c r="C140" s="505" t="s">
        <v>140</v>
      </c>
      <c r="D140" s="506" t="n">
        <v>4083.33</v>
      </c>
      <c r="E140" s="506" t="n">
        <v>1</v>
      </c>
      <c r="F140" s="445" t="n">
        <f aca="false">E140*D140</f>
        <v>4083.33</v>
      </c>
      <c r="G140" s="430"/>
      <c r="H140" s="430"/>
      <c r="I140" s="430"/>
      <c r="J140" s="430"/>
      <c r="K140" s="430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5"/>
      <c r="W140" s="455"/>
    </row>
    <row r="141" customFormat="false" ht="15" hidden="true" customHeight="false" outlineLevel="0" collapsed="false">
      <c r="A141" s="503" t="s">
        <v>460</v>
      </c>
      <c r="B141" s="508" t="s">
        <v>461</v>
      </c>
      <c r="C141" s="505" t="s">
        <v>140</v>
      </c>
      <c r="D141" s="506" t="n">
        <v>387.333</v>
      </c>
      <c r="E141" s="506" t="n">
        <v>1</v>
      </c>
      <c r="F141" s="445" t="n">
        <f aca="false">E141*D141</f>
        <v>387.333</v>
      </c>
      <c r="G141" s="430"/>
      <c r="H141" s="430"/>
      <c r="I141" s="430"/>
      <c r="J141" s="430"/>
      <c r="K141" s="430"/>
      <c r="L141" s="455"/>
      <c r="M141" s="455"/>
      <c r="N141" s="455"/>
      <c r="O141" s="455"/>
      <c r="P141" s="455"/>
      <c r="Q141" s="455"/>
      <c r="R141" s="455"/>
      <c r="S141" s="455"/>
      <c r="T141" s="455"/>
      <c r="U141" s="455"/>
      <c r="V141" s="455"/>
      <c r="W141" s="455"/>
    </row>
    <row r="142" customFormat="false" ht="15" hidden="true" customHeight="false" outlineLevel="0" collapsed="false">
      <c r="A142" s="503" t="s">
        <v>462</v>
      </c>
      <c r="B142" s="504" t="s">
        <v>233</v>
      </c>
      <c r="C142" s="505" t="s">
        <v>140</v>
      </c>
      <c r="D142" s="394" t="n">
        <v>1125</v>
      </c>
      <c r="E142" s="394" t="n">
        <v>2</v>
      </c>
      <c r="F142" s="419" t="n">
        <f aca="false">E142*D142</f>
        <v>2250</v>
      </c>
      <c r="G142" s="430"/>
      <c r="H142" s="430"/>
      <c r="I142" s="430"/>
      <c r="J142" s="430"/>
      <c r="K142" s="430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</row>
    <row r="143" customFormat="false" ht="30" hidden="true" customHeight="false" outlineLevel="0" collapsed="false">
      <c r="A143" s="503" t="s">
        <v>463</v>
      </c>
      <c r="B143" s="422" t="s">
        <v>235</v>
      </c>
      <c r="C143" s="505" t="s">
        <v>140</v>
      </c>
      <c r="D143" s="394" t="n">
        <v>47.5</v>
      </c>
      <c r="E143" s="394" t="n">
        <v>12</v>
      </c>
      <c r="F143" s="419" t="n">
        <f aca="false">E143*D143</f>
        <v>570</v>
      </c>
      <c r="G143" s="430"/>
      <c r="H143" s="430"/>
      <c r="I143" s="430"/>
      <c r="J143" s="430"/>
      <c r="K143" s="430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</row>
    <row r="144" customFormat="false" ht="30" hidden="true" customHeight="false" outlineLevel="0" collapsed="false">
      <c r="A144" s="503" t="s">
        <v>464</v>
      </c>
      <c r="B144" s="509" t="s">
        <v>465</v>
      </c>
      <c r="C144" s="505" t="s">
        <v>140</v>
      </c>
      <c r="D144" s="394" t="n">
        <v>446.1166</v>
      </c>
      <c r="E144" s="394" t="n">
        <v>2</v>
      </c>
      <c r="F144" s="445" t="n">
        <f aca="false">E144*D144</f>
        <v>892.2332</v>
      </c>
      <c r="G144" s="430"/>
      <c r="H144" s="430"/>
      <c r="I144" s="430"/>
      <c r="J144" s="430"/>
      <c r="K144" s="430"/>
      <c r="L144" s="455"/>
      <c r="M144" s="455"/>
      <c r="N144" s="455"/>
      <c r="O144" s="455"/>
      <c r="P144" s="455"/>
      <c r="Q144" s="455"/>
      <c r="R144" s="455"/>
      <c r="S144" s="455"/>
      <c r="T144" s="455"/>
      <c r="U144" s="455"/>
      <c r="V144" s="455"/>
      <c r="W144" s="455"/>
    </row>
    <row r="145" customFormat="false" ht="30" hidden="true" customHeight="false" outlineLevel="0" collapsed="false">
      <c r="A145" s="503" t="s">
        <v>466</v>
      </c>
      <c r="B145" s="509" t="s">
        <v>467</v>
      </c>
      <c r="C145" s="505" t="s">
        <v>140</v>
      </c>
      <c r="D145" s="394" t="n">
        <v>446.1166</v>
      </c>
      <c r="E145" s="394" t="n">
        <v>1</v>
      </c>
      <c r="F145" s="419" t="n">
        <f aca="false">E145*D145</f>
        <v>446.1166</v>
      </c>
      <c r="G145" s="430"/>
      <c r="H145" s="430"/>
      <c r="I145" s="430"/>
      <c r="J145" s="430"/>
      <c r="K145" s="430"/>
      <c r="L145" s="455"/>
      <c r="M145" s="455"/>
      <c r="N145" s="455"/>
      <c r="O145" s="455"/>
      <c r="P145" s="455"/>
      <c r="Q145" s="455"/>
      <c r="R145" s="455"/>
      <c r="S145" s="455"/>
      <c r="T145" s="455"/>
      <c r="U145" s="455"/>
      <c r="V145" s="455"/>
      <c r="W145" s="455"/>
    </row>
    <row r="146" customFormat="false" ht="15" hidden="true" customHeight="false" outlineLevel="0" collapsed="false">
      <c r="A146" s="503" t="s">
        <v>468</v>
      </c>
      <c r="B146" s="422" t="s">
        <v>469</v>
      </c>
      <c r="C146" s="505" t="s">
        <v>140</v>
      </c>
      <c r="D146" s="394" t="n">
        <v>649.716</v>
      </c>
      <c r="E146" s="394" t="n">
        <v>1</v>
      </c>
      <c r="F146" s="445" t="n">
        <f aca="false">E146*D146</f>
        <v>649.716</v>
      </c>
      <c r="G146" s="430"/>
      <c r="H146" s="430"/>
      <c r="I146" s="430"/>
      <c r="J146" s="430"/>
      <c r="K146" s="430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455"/>
      <c r="W146" s="455"/>
    </row>
    <row r="147" customFormat="false" ht="14.25" hidden="false" customHeight="false" outlineLevel="0" collapsed="false">
      <c r="A147" s="446" t="s">
        <v>236</v>
      </c>
      <c r="B147" s="446"/>
      <c r="C147" s="446"/>
      <c r="D147" s="446"/>
      <c r="E147" s="446"/>
      <c r="F147" s="447" t="n">
        <v>0</v>
      </c>
      <c r="G147" s="430"/>
      <c r="H147" s="430"/>
      <c r="I147" s="430"/>
      <c r="J147" s="430"/>
      <c r="K147" s="430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</row>
    <row r="148" customFormat="false" ht="14.25" hidden="false" customHeight="false" outlineLevel="0" collapsed="false">
      <c r="A148" s="381" t="s">
        <v>237</v>
      </c>
      <c r="B148" s="382"/>
      <c r="C148" s="382"/>
      <c r="D148" s="382"/>
      <c r="E148" s="382"/>
      <c r="F148" s="382"/>
      <c r="G148" s="425"/>
      <c r="H148" s="425"/>
      <c r="I148" s="425"/>
      <c r="J148" s="425"/>
      <c r="K148" s="425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</row>
    <row r="149" customFormat="false" ht="15" hidden="true" customHeight="false" outlineLevel="0" collapsed="false">
      <c r="A149" s="510" t="s">
        <v>238</v>
      </c>
      <c r="B149" s="511" t="s">
        <v>239</v>
      </c>
      <c r="C149" s="386"/>
      <c r="D149" s="386"/>
      <c r="E149" s="386"/>
      <c r="F149" s="512" t="n">
        <f aca="false">F150+F151</f>
        <v>1553.98</v>
      </c>
      <c r="G149" s="430"/>
      <c r="H149" s="430"/>
      <c r="I149" s="430"/>
      <c r="J149" s="430"/>
      <c r="K149" s="430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</row>
    <row r="150" customFormat="false" ht="15" hidden="true" customHeight="false" outlineLevel="0" collapsed="false">
      <c r="A150" s="513" t="s">
        <v>240</v>
      </c>
      <c r="B150" s="514" t="s">
        <v>470</v>
      </c>
      <c r="C150" s="505" t="s">
        <v>471</v>
      </c>
      <c r="D150" s="452" t="n">
        <v>698.81</v>
      </c>
      <c r="E150" s="394" t="n">
        <v>1</v>
      </c>
      <c r="F150" s="419" t="n">
        <f aca="false">E150*D150</f>
        <v>698.81</v>
      </c>
      <c r="G150" s="430"/>
      <c r="H150" s="430"/>
      <c r="I150" s="430"/>
      <c r="J150" s="430"/>
      <c r="K150" s="430"/>
      <c r="L150" s="455"/>
      <c r="M150" s="455"/>
      <c r="N150" s="455"/>
      <c r="O150" s="455"/>
      <c r="P150" s="455"/>
      <c r="Q150" s="455"/>
      <c r="R150" s="455"/>
      <c r="S150" s="455"/>
      <c r="T150" s="455"/>
      <c r="U150" s="455"/>
      <c r="V150" s="455"/>
      <c r="W150" s="455"/>
    </row>
    <row r="151" customFormat="false" ht="15" hidden="true" customHeight="false" outlineLevel="0" collapsed="false">
      <c r="A151" s="513" t="s">
        <v>243</v>
      </c>
      <c r="B151" s="514" t="s">
        <v>472</v>
      </c>
      <c r="C151" s="505" t="s">
        <v>471</v>
      </c>
      <c r="D151" s="452" t="n">
        <f aca="false">720+18.01+117.5-0.34</f>
        <v>855.17</v>
      </c>
      <c r="E151" s="394" t="n">
        <v>1</v>
      </c>
      <c r="F151" s="419" t="n">
        <f aca="false">E151*D151</f>
        <v>855.17</v>
      </c>
      <c r="G151" s="430"/>
      <c r="H151" s="430"/>
      <c r="I151" s="430"/>
      <c r="J151" s="430"/>
      <c r="K151" s="430"/>
      <c r="L151" s="455"/>
      <c r="M151" s="455"/>
      <c r="N151" s="455"/>
      <c r="O151" s="455"/>
      <c r="P151" s="455"/>
      <c r="Q151" s="455"/>
      <c r="R151" s="455"/>
      <c r="S151" s="455"/>
      <c r="T151" s="455"/>
      <c r="U151" s="455"/>
      <c r="V151" s="455"/>
      <c r="W151" s="455"/>
    </row>
    <row r="152" customFormat="false" ht="15" hidden="true" customHeight="false" outlineLevel="0" collapsed="false">
      <c r="A152" s="515" t="s">
        <v>473</v>
      </c>
      <c r="B152" s="516" t="s">
        <v>241</v>
      </c>
      <c r="C152" s="388"/>
      <c r="D152" s="388"/>
      <c r="E152" s="388"/>
      <c r="F152" s="517" t="n">
        <f aca="false">F153+F154+F155+F156+F157</f>
        <v>359.77</v>
      </c>
      <c r="G152" s="430"/>
      <c r="H152" s="430"/>
      <c r="I152" s="430"/>
      <c r="J152" s="430"/>
      <c r="K152" s="430"/>
      <c r="L152" s="455"/>
      <c r="M152" s="455"/>
      <c r="N152" s="455"/>
      <c r="O152" s="455"/>
      <c r="P152" s="455"/>
      <c r="Q152" s="455"/>
      <c r="R152" s="455"/>
      <c r="S152" s="455"/>
      <c r="T152" s="455"/>
      <c r="U152" s="455"/>
      <c r="V152" s="455"/>
      <c r="W152" s="455"/>
    </row>
    <row r="153" customFormat="false" ht="30" hidden="true" customHeight="false" outlineLevel="0" collapsed="false">
      <c r="A153" s="518" t="s">
        <v>474</v>
      </c>
      <c r="B153" s="519" t="s">
        <v>475</v>
      </c>
      <c r="C153" s="393" t="s">
        <v>140</v>
      </c>
      <c r="D153" s="394" t="n">
        <v>19.56</v>
      </c>
      <c r="E153" s="520" t="n">
        <v>1</v>
      </c>
      <c r="F153" s="453" t="n">
        <f aca="false">E153*D153</f>
        <v>19.56</v>
      </c>
      <c r="G153" s="430"/>
      <c r="H153" s="430"/>
      <c r="I153" s="430"/>
      <c r="J153" s="430"/>
      <c r="K153" s="430"/>
      <c r="L153" s="455"/>
      <c r="M153" s="455"/>
      <c r="N153" s="455"/>
      <c r="O153" s="455"/>
      <c r="P153" s="455"/>
      <c r="Q153" s="455"/>
      <c r="R153" s="455"/>
      <c r="S153" s="455"/>
      <c r="T153" s="455"/>
      <c r="U153" s="455"/>
      <c r="V153" s="455"/>
      <c r="W153" s="455"/>
    </row>
    <row r="154" customFormat="false" ht="60" hidden="true" customHeight="false" outlineLevel="0" collapsed="false">
      <c r="A154" s="518" t="s">
        <v>476</v>
      </c>
      <c r="B154" s="422" t="s">
        <v>477</v>
      </c>
      <c r="C154" s="393" t="s">
        <v>140</v>
      </c>
      <c r="D154" s="394" t="n">
        <v>173.19</v>
      </c>
      <c r="E154" s="520" t="n">
        <v>1</v>
      </c>
      <c r="F154" s="453" t="n">
        <f aca="false">E154*D154</f>
        <v>173.19</v>
      </c>
      <c r="G154" s="430"/>
      <c r="H154" s="430"/>
      <c r="I154" s="430"/>
      <c r="J154" s="430"/>
      <c r="K154" s="430"/>
      <c r="L154" s="455"/>
      <c r="M154" s="455"/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</row>
    <row r="155" customFormat="false" ht="30" hidden="true" customHeight="false" outlineLevel="0" collapsed="false">
      <c r="A155" s="518" t="s">
        <v>478</v>
      </c>
      <c r="B155" s="521" t="s">
        <v>479</v>
      </c>
      <c r="C155" s="393" t="s">
        <v>140</v>
      </c>
      <c r="D155" s="394" t="n">
        <v>17.62</v>
      </c>
      <c r="E155" s="520" t="n">
        <v>1</v>
      </c>
      <c r="F155" s="453" t="n">
        <v>17.62</v>
      </c>
      <c r="G155" s="430"/>
      <c r="H155" s="430"/>
      <c r="I155" s="430"/>
      <c r="J155" s="430"/>
      <c r="K155" s="430"/>
      <c r="L155" s="455"/>
      <c r="M155" s="455"/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</row>
    <row r="156" customFormat="false" ht="30" hidden="true" customHeight="false" outlineLevel="0" collapsed="false">
      <c r="A156" s="518" t="s">
        <v>480</v>
      </c>
      <c r="B156" s="521" t="s">
        <v>481</v>
      </c>
      <c r="C156" s="393" t="s">
        <v>140</v>
      </c>
      <c r="D156" s="394" t="n">
        <v>125.8</v>
      </c>
      <c r="E156" s="520" t="n">
        <v>1</v>
      </c>
      <c r="F156" s="453" t="n">
        <f aca="false">E156*D156</f>
        <v>125.8</v>
      </c>
      <c r="G156" s="430"/>
      <c r="H156" s="430"/>
      <c r="I156" s="430"/>
      <c r="J156" s="430"/>
      <c r="K156" s="430"/>
      <c r="L156" s="455"/>
      <c r="M156" s="455"/>
      <c r="N156" s="455"/>
      <c r="O156" s="455"/>
      <c r="P156" s="455"/>
      <c r="Q156" s="455"/>
      <c r="R156" s="455"/>
      <c r="S156" s="455"/>
      <c r="T156" s="455"/>
      <c r="U156" s="455"/>
      <c r="V156" s="455"/>
      <c r="W156" s="455"/>
    </row>
    <row r="157" customFormat="false" ht="15" hidden="true" customHeight="false" outlineLevel="0" collapsed="false">
      <c r="A157" s="518" t="s">
        <v>248</v>
      </c>
      <c r="B157" s="521" t="s">
        <v>482</v>
      </c>
      <c r="C157" s="393" t="s">
        <v>140</v>
      </c>
      <c r="D157" s="443" t="n">
        <v>23.6</v>
      </c>
      <c r="E157" s="520" t="n">
        <v>1</v>
      </c>
      <c r="F157" s="522" t="n">
        <f aca="false">E157*D157</f>
        <v>23.6</v>
      </c>
      <c r="G157" s="430"/>
      <c r="H157" s="430"/>
      <c r="I157" s="430"/>
      <c r="J157" s="430"/>
      <c r="K157" s="430"/>
      <c r="L157" s="455"/>
      <c r="M157" s="455"/>
      <c r="N157" s="455"/>
      <c r="O157" s="455"/>
      <c r="P157" s="455"/>
      <c r="Q157" s="455"/>
      <c r="R157" s="455"/>
      <c r="S157" s="455"/>
      <c r="T157" s="455"/>
      <c r="U157" s="455"/>
      <c r="V157" s="455"/>
      <c r="W157" s="455"/>
    </row>
    <row r="158" customFormat="false" ht="14.25" hidden="false" customHeight="false" outlineLevel="0" collapsed="false">
      <c r="A158" s="446" t="s">
        <v>252</v>
      </c>
      <c r="B158" s="446"/>
      <c r="C158" s="446"/>
      <c r="D158" s="446"/>
      <c r="E158" s="446"/>
      <c r="F158" s="447" t="n">
        <v>0</v>
      </c>
      <c r="G158" s="430"/>
      <c r="H158" s="430"/>
      <c r="I158" s="430"/>
      <c r="J158" s="430"/>
      <c r="K158" s="430"/>
      <c r="L158" s="455"/>
      <c r="M158" s="455"/>
      <c r="N158" s="455"/>
      <c r="O158" s="455"/>
      <c r="P158" s="455"/>
      <c r="Q158" s="455"/>
      <c r="R158" s="455"/>
      <c r="S158" s="455"/>
      <c r="T158" s="455"/>
      <c r="U158" s="455"/>
      <c r="V158" s="455"/>
      <c r="W158" s="455"/>
    </row>
    <row r="159" customFormat="false" ht="14.25" hidden="false" customHeight="false" outlineLevel="0" collapsed="false">
      <c r="A159" s="446" t="s">
        <v>253</v>
      </c>
      <c r="B159" s="446"/>
      <c r="C159" s="446"/>
      <c r="D159" s="446"/>
      <c r="E159" s="446"/>
      <c r="F159" s="447" t="e">
        <f aca="false">F158+F147+F136+F133+F116+F113+F98</f>
        <v>#VALUE!</v>
      </c>
      <c r="G159" s="430"/>
      <c r="H159" s="430"/>
      <c r="I159" s="430"/>
      <c r="J159" s="430"/>
      <c r="K159" s="430"/>
      <c r="L159" s="455"/>
      <c r="M159" s="455"/>
      <c r="N159" s="455"/>
      <c r="O159" s="455"/>
      <c r="P159" s="455"/>
      <c r="Q159" s="455"/>
      <c r="R159" s="455"/>
      <c r="S159" s="455"/>
      <c r="T159" s="455"/>
      <c r="U159" s="455"/>
      <c r="V159" s="455"/>
      <c r="W159" s="455"/>
    </row>
  </sheetData>
  <mergeCells count="25">
    <mergeCell ref="A1:K1"/>
    <mergeCell ref="A2:A4"/>
    <mergeCell ref="B2:B4"/>
    <mergeCell ref="C2:C4"/>
    <mergeCell ref="D2:D4"/>
    <mergeCell ref="E2:G2"/>
    <mergeCell ref="H2:H4"/>
    <mergeCell ref="I2:I4"/>
    <mergeCell ref="J2:J4"/>
    <mergeCell ref="K2:K4"/>
    <mergeCell ref="E3:E4"/>
    <mergeCell ref="F3:F4"/>
    <mergeCell ref="G3:G4"/>
    <mergeCell ref="C16:C17"/>
    <mergeCell ref="D16:D17"/>
    <mergeCell ref="F16:F17"/>
    <mergeCell ref="F24:F25"/>
    <mergeCell ref="A98:B98"/>
    <mergeCell ref="A113:E113"/>
    <mergeCell ref="A116:E116"/>
    <mergeCell ref="A133:E133"/>
    <mergeCell ref="A136:E136"/>
    <mergeCell ref="A147:E147"/>
    <mergeCell ref="A158:E158"/>
    <mergeCell ref="A159:E159"/>
  </mergeCells>
  <printOptions headings="false" gridLines="false" gridLinesSet="true" horizontalCentered="false" verticalCentered="false"/>
  <pageMargins left="0.865972222222222" right="0.433333333333333" top="0.433333333333333" bottom="0.23611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2003-02-20T10:09:41Z</dcterms:created>
  <dc:creator>KULINICH</dc:creator>
  <dc:description/>
  <dc:language>ru-RU</dc:language>
  <cp:lastModifiedBy>Tumakova Elena</cp:lastModifiedBy>
  <cp:lastPrinted>2019-02-13T10:52:34Z</cp:lastPrinted>
  <dcterms:modified xsi:type="dcterms:W3CDTF">2019-02-19T08:42:09Z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